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mc:AlternateContent xmlns:mc="http://schemas.openxmlformats.org/markup-compatibility/2006">
    <mc:Choice Requires="x15">
      <x15ac:absPath xmlns:x15ac="http://schemas.microsoft.com/office/spreadsheetml/2010/11/ac" url="D:\FDE Tools\SketchUp\Chiller Plant Model\Controls\"/>
    </mc:Choice>
  </mc:AlternateContent>
  <xr:revisionPtr revIDLastSave="0" documentId="13_ncr:1_{3C19CF70-FE70-499B-AAEE-277909E8C9DA}" xr6:coauthVersionLast="32" xr6:coauthVersionMax="32" xr10:uidLastSave="{00000000-0000-0000-0000-000000000000}"/>
  <bookViews>
    <workbookView xWindow="0" yWindow="-336" windowWidth="28800" windowHeight="11940" tabRatio="707" activeTab="1" xr2:uid="{00000000-000D-0000-FFFF-FFFF00000000}"/>
  </bookViews>
  <sheets>
    <sheet name="Current Revision Summary" sheetId="1" r:id="rId1"/>
    <sheet name="Evaporator Pump Addition" sheetId="104" r:id="rId2"/>
    <sheet name="Building List" sheetId="87" r:id="rId3"/>
    <sheet name="System Level List" sheetId="88" r:id="rId4"/>
    <sheet name="Component Lvl List" sheetId="89" r:id="rId5"/>
    <sheet name="Device Descriptor List" sheetId="90" r:id="rId6"/>
    <sheet name="Inputs Devices" sheetId="91" r:id="rId7"/>
    <sheet name="Output Devices" sheetId="92" r:id="rId8"/>
    <sheet name="&lt; Used on this job" sheetId="21" r:id="rId9"/>
    <sheet name="Template" sheetId="103" r:id="rId10"/>
    <sheet name="Typical VRF with Network" sheetId="78" r:id="rId11"/>
  </sheets>
  <externalReferences>
    <externalReference r:id="rId12"/>
  </externalReferences>
  <definedNames>
    <definedName name="_xlnm.Print_Area" localSheetId="0">'Current Revision Summary'!$B$21:$Y$56</definedName>
    <definedName name="_xlnm.Print_Area" localSheetId="1">'Evaporator Pump Addition'!$J$13:$AA$208</definedName>
    <definedName name="_xlnm.Print_Area" localSheetId="9">Template!$J$13:$AA$219</definedName>
    <definedName name="_xlnm.Print_Titles" localSheetId="1">'Evaporator Pump Addition'!$13:$17</definedName>
    <definedName name="_xlnm.Print_Titles" localSheetId="9">Template!$13:$17</definedName>
  </definedNames>
  <calcPr calcId="179017"/>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Q92" i="104" l="1"/>
  <c r="L24" i="1"/>
  <c r="K24" i="1"/>
  <c r="I24" i="1"/>
  <c r="H24" i="1"/>
  <c r="G24" i="1"/>
  <c r="F24" i="1"/>
  <c r="E24" i="1"/>
  <c r="D24" i="1"/>
  <c r="C24" i="1"/>
  <c r="B24" i="1"/>
  <c r="AO208" i="104" l="1"/>
  <c r="AO207" i="104"/>
  <c r="AO205" i="104"/>
  <c r="AQ197" i="104"/>
  <c r="M24" i="1" s="1"/>
  <c r="AG196" i="104"/>
  <c r="AP196" i="104" s="1"/>
  <c r="K196" i="104"/>
  <c r="O196" i="104" s="1"/>
  <c r="K195" i="104"/>
  <c r="O195" i="104" s="1"/>
  <c r="AG194" i="104"/>
  <c r="AP194" i="104" s="1"/>
  <c r="K194" i="104"/>
  <c r="O194" i="104" s="1"/>
  <c r="AE193" i="104"/>
  <c r="K193" i="104"/>
  <c r="O193" i="104" s="1"/>
  <c r="K192" i="104"/>
  <c r="O192" i="104" s="1"/>
  <c r="AE191" i="104"/>
  <c r="K191" i="104"/>
  <c r="O191" i="104" s="1"/>
  <c r="K190" i="104"/>
  <c r="O190" i="104" s="1"/>
  <c r="AG189" i="104"/>
  <c r="AP189" i="104" s="1"/>
  <c r="AE189" i="104"/>
  <c r="K189" i="104"/>
  <c r="O189" i="104" s="1"/>
  <c r="AG188" i="104"/>
  <c r="AP188" i="104" s="1"/>
  <c r="K188" i="104"/>
  <c r="O188" i="104" s="1"/>
  <c r="K187" i="104"/>
  <c r="O187" i="104" s="1"/>
  <c r="AG185" i="104"/>
  <c r="AO185" i="104" s="1"/>
  <c r="K185" i="104"/>
  <c r="AE185" i="104" s="1"/>
  <c r="K184" i="104"/>
  <c r="AE184" i="104" s="1"/>
  <c r="AG183" i="104"/>
  <c r="AO183" i="104" s="1"/>
  <c r="L183" i="104"/>
  <c r="K183" i="104"/>
  <c r="AE183" i="104" s="1"/>
  <c r="A183" i="104"/>
  <c r="K182" i="104"/>
  <c r="AE182" i="104" s="1"/>
  <c r="AG181" i="104"/>
  <c r="AO181" i="104" s="1"/>
  <c r="L181" i="104"/>
  <c r="K181" i="104"/>
  <c r="AE181" i="104" s="1"/>
  <c r="A181" i="104"/>
  <c r="L180" i="104"/>
  <c r="K180" i="104"/>
  <c r="AE180" i="104" s="1"/>
  <c r="AG179" i="104"/>
  <c r="AO179" i="104" s="1"/>
  <c r="K179" i="104"/>
  <c r="AE179" i="104" s="1"/>
  <c r="AG178" i="104"/>
  <c r="AO178" i="104" s="1"/>
  <c r="L178" i="104"/>
  <c r="K178" i="104"/>
  <c r="AE178" i="104" s="1"/>
  <c r="A178" i="104"/>
  <c r="AG177" i="104"/>
  <c r="AO177" i="104" s="1"/>
  <c r="L177" i="104"/>
  <c r="K177" i="104"/>
  <c r="AE177" i="104" s="1"/>
  <c r="A177" i="104"/>
  <c r="AO176" i="104"/>
  <c r="AG176" i="104"/>
  <c r="K176" i="104"/>
  <c r="AE176" i="104" s="1"/>
  <c r="AG174" i="104"/>
  <c r="A174" i="104"/>
  <c r="AG173" i="104"/>
  <c r="AN173" i="104" s="1"/>
  <c r="AE173" i="104"/>
  <c r="O173" i="104"/>
  <c r="N173" i="104"/>
  <c r="L173" i="104"/>
  <c r="K173" i="104"/>
  <c r="A173" i="104"/>
  <c r="O172" i="104"/>
  <c r="N172" i="104"/>
  <c r="K172" i="104"/>
  <c r="AE172" i="104" s="1"/>
  <c r="O171" i="104"/>
  <c r="N171" i="104"/>
  <c r="L171" i="104"/>
  <c r="K171" i="104"/>
  <c r="AG171" i="104" s="1"/>
  <c r="AN171" i="104" s="1"/>
  <c r="A171" i="104"/>
  <c r="L170" i="104"/>
  <c r="K170" i="104"/>
  <c r="N170" i="104" s="1"/>
  <c r="K169" i="104"/>
  <c r="A169" i="104" s="1"/>
  <c r="AG168" i="104"/>
  <c r="AN168" i="104" s="1"/>
  <c r="AE168" i="104"/>
  <c r="O168" i="104"/>
  <c r="N168" i="104"/>
  <c r="L168" i="104"/>
  <c r="K168" i="104"/>
  <c r="A168" i="104" s="1"/>
  <c r="AG167" i="104"/>
  <c r="AN167" i="104" s="1"/>
  <c r="AE167" i="104"/>
  <c r="O167" i="104"/>
  <c r="N167" i="104"/>
  <c r="L167" i="104"/>
  <c r="K167" i="104"/>
  <c r="A167" i="104" s="1"/>
  <c r="O166" i="104"/>
  <c r="N166" i="104"/>
  <c r="L166" i="104"/>
  <c r="K166" i="104"/>
  <c r="A166" i="104" s="1"/>
  <c r="K165" i="104"/>
  <c r="A165" i="104" s="1"/>
  <c r="AG164" i="104"/>
  <c r="AN164" i="104" s="1"/>
  <c r="AE164" i="104"/>
  <c r="O164" i="104"/>
  <c r="N164" i="104"/>
  <c r="L164" i="104"/>
  <c r="K164" i="104"/>
  <c r="A164" i="104" s="1"/>
  <c r="AG163" i="104"/>
  <c r="AN163" i="104" s="1"/>
  <c r="AE163" i="104"/>
  <c r="O163" i="104"/>
  <c r="N163" i="104"/>
  <c r="L163" i="104"/>
  <c r="K163" i="104"/>
  <c r="A163" i="104" s="1"/>
  <c r="O162" i="104"/>
  <c r="N162" i="104"/>
  <c r="L162" i="104"/>
  <c r="K162" i="104"/>
  <c r="A162" i="104" s="1"/>
  <c r="K161" i="104"/>
  <c r="A161" i="104" s="1"/>
  <c r="AG160" i="104"/>
  <c r="AN160" i="104" s="1"/>
  <c r="AE160" i="104"/>
  <c r="O160" i="104"/>
  <c r="N160" i="104"/>
  <c r="L160" i="104"/>
  <c r="K160" i="104"/>
  <c r="A160" i="104" s="1"/>
  <c r="AG159" i="104"/>
  <c r="AN159" i="104" s="1"/>
  <c r="AE159" i="104"/>
  <c r="O159" i="104"/>
  <c r="N159" i="104"/>
  <c r="L159" i="104"/>
  <c r="K159" i="104"/>
  <c r="A159" i="104" s="1"/>
  <c r="O158" i="104"/>
  <c r="N158" i="104"/>
  <c r="L158" i="104"/>
  <c r="K158" i="104"/>
  <c r="A158" i="104" s="1"/>
  <c r="K157" i="104"/>
  <c r="A157" i="104" s="1"/>
  <c r="AG156" i="104"/>
  <c r="AN156" i="104" s="1"/>
  <c r="AE156" i="104"/>
  <c r="O156" i="104"/>
  <c r="N156" i="104"/>
  <c r="L156" i="104"/>
  <c r="K156" i="104"/>
  <c r="A156" i="104" s="1"/>
  <c r="AG155" i="104"/>
  <c r="AN155" i="104" s="1"/>
  <c r="AE155" i="104"/>
  <c r="O155" i="104"/>
  <c r="N155" i="104"/>
  <c r="L155" i="104"/>
  <c r="K155" i="104"/>
  <c r="A155" i="104" s="1"/>
  <c r="O154" i="104"/>
  <c r="N154" i="104"/>
  <c r="L154" i="104"/>
  <c r="K154" i="104"/>
  <c r="A154" i="104" s="1"/>
  <c r="K153" i="104"/>
  <c r="A153" i="104" s="1"/>
  <c r="AG152" i="104"/>
  <c r="AN152" i="104" s="1"/>
  <c r="AE152" i="104"/>
  <c r="O152" i="104"/>
  <c r="N152" i="104"/>
  <c r="L152" i="104"/>
  <c r="K152" i="104"/>
  <c r="A152" i="104" s="1"/>
  <c r="K151" i="104"/>
  <c r="K150" i="104"/>
  <c r="AG150" i="104" s="1"/>
  <c r="AN150" i="104" s="1"/>
  <c r="AG149" i="104"/>
  <c r="AN149" i="104" s="1"/>
  <c r="AE149" i="104"/>
  <c r="O149" i="104"/>
  <c r="N149" i="104"/>
  <c r="L149" i="104"/>
  <c r="K149" i="104"/>
  <c r="A149" i="104" s="1"/>
  <c r="AG148" i="104"/>
  <c r="AN148" i="104" s="1"/>
  <c r="AE148" i="104"/>
  <c r="O148" i="104"/>
  <c r="N148" i="104"/>
  <c r="L148" i="104"/>
  <c r="K148" i="104"/>
  <c r="A148" i="104" s="1"/>
  <c r="K147" i="104"/>
  <c r="N147" i="104" s="1"/>
  <c r="K146" i="104"/>
  <c r="AG146" i="104" s="1"/>
  <c r="AN146" i="104" s="1"/>
  <c r="AG145" i="104"/>
  <c r="AN145" i="104" s="1"/>
  <c r="AE145" i="104"/>
  <c r="O145" i="104"/>
  <c r="N145" i="104"/>
  <c r="K145" i="104"/>
  <c r="A145" i="104" s="1"/>
  <c r="O144" i="104"/>
  <c r="N144" i="104"/>
  <c r="K144" i="104"/>
  <c r="A144" i="104" s="1"/>
  <c r="K143" i="104"/>
  <c r="K142" i="104"/>
  <c r="O141" i="104"/>
  <c r="N141" i="104"/>
  <c r="K141" i="104"/>
  <c r="A141" i="104" s="1"/>
  <c r="K140" i="104"/>
  <c r="A140" i="104" s="1"/>
  <c r="N139" i="104"/>
  <c r="L139" i="104"/>
  <c r="K139" i="104"/>
  <c r="AG138" i="104"/>
  <c r="AN138" i="104" s="1"/>
  <c r="K138" i="104"/>
  <c r="AG137" i="104"/>
  <c r="AN137" i="104" s="1"/>
  <c r="AE137" i="104"/>
  <c r="O137" i="104"/>
  <c r="N137" i="104"/>
  <c r="L137" i="104"/>
  <c r="K137" i="104"/>
  <c r="A137" i="104" s="1"/>
  <c r="O136" i="104"/>
  <c r="N136" i="104"/>
  <c r="L136" i="104"/>
  <c r="K136" i="104"/>
  <c r="A136" i="104" s="1"/>
  <c r="N135" i="104"/>
  <c r="K135" i="104"/>
  <c r="K134" i="104"/>
  <c r="K133" i="104"/>
  <c r="A133" i="104" s="1"/>
  <c r="K132" i="104"/>
  <c r="A132" i="104" s="1"/>
  <c r="K131" i="104"/>
  <c r="N131" i="104" s="1"/>
  <c r="K130" i="104"/>
  <c r="K129" i="104"/>
  <c r="A129" i="104" s="1"/>
  <c r="AG128" i="104"/>
  <c r="A128" i="104"/>
  <c r="AG127" i="104"/>
  <c r="AM127" i="104" s="1"/>
  <c r="AE127" i="104"/>
  <c r="K127" i="104"/>
  <c r="O127" i="104" s="1"/>
  <c r="K126" i="104"/>
  <c r="AG126" i="104" s="1"/>
  <c r="AM126" i="104" s="1"/>
  <c r="A126" i="104"/>
  <c r="K125" i="104"/>
  <c r="A125" i="104"/>
  <c r="K124" i="104"/>
  <c r="A124" i="104" s="1"/>
  <c r="K123" i="104"/>
  <c r="A123" i="104" s="1"/>
  <c r="AG122" i="104"/>
  <c r="AM122" i="104" s="1"/>
  <c r="AE122" i="104"/>
  <c r="K122" i="104"/>
  <c r="O122" i="104" s="1"/>
  <c r="K121" i="104"/>
  <c r="A121" i="104"/>
  <c r="K120" i="104"/>
  <c r="A120" i="104"/>
  <c r="AG119" i="104"/>
  <c r="AM119" i="104" s="1"/>
  <c r="O119" i="104"/>
  <c r="K119" i="104"/>
  <c r="AE119" i="104" s="1"/>
  <c r="A119" i="104"/>
  <c r="AG118" i="104"/>
  <c r="AM118" i="104" s="1"/>
  <c r="K118" i="104"/>
  <c r="AE118" i="104" s="1"/>
  <c r="K117" i="104"/>
  <c r="AE117" i="104" s="1"/>
  <c r="A117" i="104"/>
  <c r="K116" i="104"/>
  <c r="A116" i="104"/>
  <c r="AG115" i="104"/>
  <c r="AM115" i="104" s="1"/>
  <c r="O115" i="104"/>
  <c r="K115" i="104"/>
  <c r="AE115" i="104" s="1"/>
  <c r="A115" i="104"/>
  <c r="AG114" i="104"/>
  <c r="AM114" i="104" s="1"/>
  <c r="K114" i="104"/>
  <c r="AE114" i="104" s="1"/>
  <c r="K113" i="104"/>
  <c r="A113" i="104" s="1"/>
  <c r="AG112" i="104"/>
  <c r="A112" i="104"/>
  <c r="O111" i="104"/>
  <c r="K111" i="104"/>
  <c r="N111" i="104" s="1"/>
  <c r="K110" i="104"/>
  <c r="A110" i="104" s="1"/>
  <c r="K109" i="104"/>
  <c r="N109" i="104" s="1"/>
  <c r="A109" i="104"/>
  <c r="O108" i="104"/>
  <c r="K108" i="104"/>
  <c r="A108" i="104" s="1"/>
  <c r="K107" i="104"/>
  <c r="AG107" i="104" s="1"/>
  <c r="AL107" i="104" s="1"/>
  <c r="K106" i="104"/>
  <c r="N106" i="104" s="1"/>
  <c r="N105" i="104"/>
  <c r="K105" i="104"/>
  <c r="A105" i="104" s="1"/>
  <c r="K104" i="104"/>
  <c r="A104" i="104"/>
  <c r="N103" i="104"/>
  <c r="K103" i="104"/>
  <c r="A103" i="104" s="1"/>
  <c r="K102" i="104"/>
  <c r="N102" i="104" s="1"/>
  <c r="K101" i="104"/>
  <c r="A101" i="104" s="1"/>
  <c r="K100" i="104"/>
  <c r="L100" i="104" s="1"/>
  <c r="N99" i="104"/>
  <c r="L99" i="104"/>
  <c r="K99" i="104"/>
  <c r="A99" i="104" s="1"/>
  <c r="K98" i="104"/>
  <c r="N98" i="104" s="1"/>
  <c r="A98" i="104"/>
  <c r="N97" i="104"/>
  <c r="L97" i="104"/>
  <c r="K97" i="104"/>
  <c r="A97" i="104" s="1"/>
  <c r="K96" i="104"/>
  <c r="A96" i="104" s="1"/>
  <c r="K95" i="104"/>
  <c r="A95" i="104" s="1"/>
  <c r="K94" i="104"/>
  <c r="N94" i="104" s="1"/>
  <c r="A94" i="104"/>
  <c r="L93" i="104"/>
  <c r="K93" i="104"/>
  <c r="A93" i="104" s="1"/>
  <c r="K92" i="104"/>
  <c r="N92" i="104" s="1"/>
  <c r="AG91" i="104"/>
  <c r="A91" i="104"/>
  <c r="AG90" i="104"/>
  <c r="AK90" i="104" s="1"/>
  <c r="AE90" i="104"/>
  <c r="K90" i="104"/>
  <c r="L90" i="104" s="1"/>
  <c r="K89" i="104"/>
  <c r="L89" i="104" s="1"/>
  <c r="O88" i="104"/>
  <c r="K88" i="104"/>
  <c r="L88" i="104" s="1"/>
  <c r="AE87" i="104"/>
  <c r="O87" i="104"/>
  <c r="K87" i="104"/>
  <c r="L87" i="104" s="1"/>
  <c r="K86" i="104"/>
  <c r="AG86" i="104" s="1"/>
  <c r="AK86" i="104" s="1"/>
  <c r="K85" i="104"/>
  <c r="O85" i="104" s="1"/>
  <c r="K84" i="104"/>
  <c r="AG84" i="104" s="1"/>
  <c r="AK84" i="104" s="1"/>
  <c r="O83" i="104"/>
  <c r="K83" i="104"/>
  <c r="AG83" i="104" s="1"/>
  <c r="AK83" i="104" s="1"/>
  <c r="K82" i="104"/>
  <c r="AE82" i="104" s="1"/>
  <c r="AG81" i="104"/>
  <c r="A81" i="104"/>
  <c r="K80" i="104"/>
  <c r="A80" i="104" s="1"/>
  <c r="K79" i="104"/>
  <c r="A79" i="104" s="1"/>
  <c r="K78" i="104"/>
  <c r="O78" i="104" s="1"/>
  <c r="K77" i="104"/>
  <c r="A77" i="104" s="1"/>
  <c r="K76" i="104"/>
  <c r="A76" i="104" s="1"/>
  <c r="K75" i="104"/>
  <c r="A75" i="104" s="1"/>
  <c r="AG74" i="104"/>
  <c r="AJ74" i="104" s="1"/>
  <c r="O74" i="104"/>
  <c r="K74" i="104"/>
  <c r="A74" i="104" s="1"/>
  <c r="O73" i="104"/>
  <c r="K73" i="104"/>
  <c r="AG73" i="104" s="1"/>
  <c r="AJ73" i="104" s="1"/>
  <c r="K72" i="104"/>
  <c r="A72" i="104" s="1"/>
  <c r="K71" i="104"/>
  <c r="A71" i="104" s="1"/>
  <c r="AG70" i="104"/>
  <c r="A70" i="104"/>
  <c r="O69" i="104"/>
  <c r="N69" i="104"/>
  <c r="L69" i="104"/>
  <c r="K69" i="104"/>
  <c r="N68" i="104"/>
  <c r="L68" i="104"/>
  <c r="K68" i="104"/>
  <c r="O68" i="104" s="1"/>
  <c r="K67" i="104"/>
  <c r="O66" i="104"/>
  <c r="N66" i="104"/>
  <c r="L66" i="104"/>
  <c r="K66" i="104"/>
  <c r="K65" i="104"/>
  <c r="O64" i="104"/>
  <c r="K64" i="104"/>
  <c r="O63" i="104"/>
  <c r="K63" i="104"/>
  <c r="N63" i="104" s="1"/>
  <c r="K62" i="104"/>
  <c r="N61" i="104"/>
  <c r="L61" i="104"/>
  <c r="K61" i="104"/>
  <c r="O61" i="104" s="1"/>
  <c r="O60" i="104"/>
  <c r="N60" i="104"/>
  <c r="L60" i="104"/>
  <c r="K60" i="104"/>
  <c r="K59" i="104"/>
  <c r="K58" i="104"/>
  <c r="O58" i="104" s="1"/>
  <c r="K57" i="104"/>
  <c r="O56" i="104"/>
  <c r="K56" i="104"/>
  <c r="N55" i="104"/>
  <c r="K55" i="104"/>
  <c r="O55" i="104" s="1"/>
  <c r="K54" i="104"/>
  <c r="N54" i="104" s="1"/>
  <c r="O53" i="104"/>
  <c r="N53" i="104"/>
  <c r="L53" i="104"/>
  <c r="K53" i="104"/>
  <c r="N52" i="104"/>
  <c r="L52" i="104"/>
  <c r="K52" i="104"/>
  <c r="O52" i="104" s="1"/>
  <c r="K51" i="104"/>
  <c r="O50" i="104"/>
  <c r="N50" i="104"/>
  <c r="L50" i="104"/>
  <c r="K50" i="104"/>
  <c r="K49" i="104"/>
  <c r="N49" i="104" s="1"/>
  <c r="K48" i="104"/>
  <c r="O48" i="104" s="1"/>
  <c r="O47" i="104"/>
  <c r="N47" i="104"/>
  <c r="K47" i="104"/>
  <c r="K46" i="104"/>
  <c r="O46" i="104" s="1"/>
  <c r="K45" i="104"/>
  <c r="O45" i="104" s="1"/>
  <c r="N44" i="104"/>
  <c r="L44" i="104"/>
  <c r="K44" i="104"/>
  <c r="O44" i="104" s="1"/>
  <c r="K43" i="104"/>
  <c r="K42" i="104"/>
  <c r="O42" i="104" s="1"/>
  <c r="K41" i="104"/>
  <c r="AE40" i="104"/>
  <c r="K40" i="104"/>
  <c r="K39" i="104"/>
  <c r="AE39" i="104" s="1"/>
  <c r="O38" i="104"/>
  <c r="N38" i="104"/>
  <c r="K38" i="104"/>
  <c r="AE38" i="104" s="1"/>
  <c r="K37" i="104"/>
  <c r="AE37" i="104" s="1"/>
  <c r="AE36" i="104"/>
  <c r="K36" i="104"/>
  <c r="O35" i="104"/>
  <c r="N35" i="104"/>
  <c r="L35" i="104"/>
  <c r="K35" i="104"/>
  <c r="AE35" i="104" s="1"/>
  <c r="N34" i="104"/>
  <c r="K34" i="104"/>
  <c r="AE34" i="104" s="1"/>
  <c r="K33" i="104"/>
  <c r="O33" i="104" s="1"/>
  <c r="AG31" i="104"/>
  <c r="AH31" i="104" s="1"/>
  <c r="K31" i="104"/>
  <c r="AE31" i="104" s="1"/>
  <c r="AG30" i="104"/>
  <c r="AH30" i="104" s="1"/>
  <c r="AE30" i="104"/>
  <c r="K30" i="104"/>
  <c r="O30" i="104" s="1"/>
  <c r="A30" i="104"/>
  <c r="AE29" i="104"/>
  <c r="O29" i="104"/>
  <c r="K29" i="104"/>
  <c r="N29" i="104" s="1"/>
  <c r="A29" i="104"/>
  <c r="AG28" i="104"/>
  <c r="AH28" i="104" s="1"/>
  <c r="O28" i="104"/>
  <c r="N28" i="104"/>
  <c r="K28" i="104"/>
  <c r="L28" i="104" s="1"/>
  <c r="A28" i="104"/>
  <c r="AG27" i="104"/>
  <c r="AH27" i="104" s="1"/>
  <c r="AE27" i="104"/>
  <c r="N27" i="104"/>
  <c r="L27" i="104"/>
  <c r="K27" i="104"/>
  <c r="A27" i="104" s="1"/>
  <c r="K26" i="104"/>
  <c r="L26" i="104" s="1"/>
  <c r="K25" i="104"/>
  <c r="AG25" i="104" s="1"/>
  <c r="AH25" i="104" s="1"/>
  <c r="A25" i="104"/>
  <c r="K24" i="104"/>
  <c r="A24" i="104" s="1"/>
  <c r="K23" i="104"/>
  <c r="AG23" i="104" s="1"/>
  <c r="AH23" i="104" s="1"/>
  <c r="A23" i="104"/>
  <c r="AG22" i="104"/>
  <c r="AH22" i="104" s="1"/>
  <c r="AE22" i="104"/>
  <c r="K22" i="104"/>
  <c r="O22" i="104" s="1"/>
  <c r="A22" i="104"/>
  <c r="AG21" i="104"/>
  <c r="AH21" i="104" s="1"/>
  <c r="K21" i="104"/>
  <c r="L21" i="104" s="1"/>
  <c r="A21" i="104"/>
  <c r="AE20" i="104"/>
  <c r="O20" i="104"/>
  <c r="L20" i="104"/>
  <c r="K20" i="104"/>
  <c r="N20" i="104" s="1"/>
  <c r="A20" i="104"/>
  <c r="AG18" i="104"/>
  <c r="A18" i="104"/>
  <c r="O7" i="104"/>
  <c r="N7" i="104"/>
  <c r="Z6" i="104"/>
  <c r="O6" i="104"/>
  <c r="N6" i="104"/>
  <c r="Y6" i="104" s="1"/>
  <c r="O5" i="104"/>
  <c r="N5" i="104"/>
  <c r="J1" i="104"/>
  <c r="AE136" i="104" l="1"/>
  <c r="O140" i="104"/>
  <c r="AG141" i="104"/>
  <c r="AN141" i="104" s="1"/>
  <c r="AG144" i="104"/>
  <c r="AN144" i="104" s="1"/>
  <c r="N153" i="104"/>
  <c r="AE154" i="104"/>
  <c r="N157" i="104"/>
  <c r="AE158" i="104"/>
  <c r="N161" i="104"/>
  <c r="AE162" i="104"/>
  <c r="N165" i="104"/>
  <c r="AE166" i="104"/>
  <c r="N169" i="104"/>
  <c r="O170" i="104"/>
  <c r="AE171" i="104"/>
  <c r="AG172" i="104"/>
  <c r="AN172" i="104" s="1"/>
  <c r="A179" i="104"/>
  <c r="AG182" i="104"/>
  <c r="AO182" i="104" s="1"/>
  <c r="AG184" i="104"/>
  <c r="AO184" i="104" s="1"/>
  <c r="AG187" i="104"/>
  <c r="AP187" i="104" s="1"/>
  <c r="AE190" i="104"/>
  <c r="AG195" i="104"/>
  <c r="AP195" i="104" s="1"/>
  <c r="AG136" i="104"/>
  <c r="AN136" i="104" s="1"/>
  <c r="AE140" i="104"/>
  <c r="O153" i="104"/>
  <c r="AG154" i="104"/>
  <c r="AN154" i="104" s="1"/>
  <c r="O157" i="104"/>
  <c r="AG158" i="104"/>
  <c r="AN158" i="104" s="1"/>
  <c r="O161" i="104"/>
  <c r="AG162" i="104"/>
  <c r="AN162" i="104" s="1"/>
  <c r="O165" i="104"/>
  <c r="AG166" i="104"/>
  <c r="AN166" i="104" s="1"/>
  <c r="O169" i="104"/>
  <c r="AE170" i="104"/>
  <c r="AG190" i="104"/>
  <c r="AP190" i="104" s="1"/>
  <c r="AG140" i="104"/>
  <c r="AN140" i="104" s="1"/>
  <c r="L145" i="104"/>
  <c r="AE153" i="104"/>
  <c r="AE157" i="104"/>
  <c r="AE161" i="104"/>
  <c r="AE165" i="104"/>
  <c r="AE169" i="104"/>
  <c r="AG170" i="104"/>
  <c r="AN170" i="104" s="1"/>
  <c r="A172" i="104"/>
  <c r="A176" i="104"/>
  <c r="L179" i="104"/>
  <c r="A185" i="104"/>
  <c r="AE188" i="104"/>
  <c r="AG193" i="104"/>
  <c r="AP193" i="104" s="1"/>
  <c r="AE196" i="104"/>
  <c r="AG153" i="104"/>
  <c r="AN153" i="104" s="1"/>
  <c r="AG157" i="104"/>
  <c r="AN157" i="104" s="1"/>
  <c r="AG161" i="104"/>
  <c r="AN161" i="104" s="1"/>
  <c r="AG165" i="104"/>
  <c r="AN165" i="104" s="1"/>
  <c r="AG169" i="104"/>
  <c r="AN169" i="104" s="1"/>
  <c r="L140" i="104"/>
  <c r="L141" i="104"/>
  <c r="L144" i="104"/>
  <c r="A170" i="104"/>
  <c r="L172" i="104"/>
  <c r="L176" i="104"/>
  <c r="A180" i="104"/>
  <c r="L185" i="104"/>
  <c r="AG191" i="104"/>
  <c r="AP191" i="104" s="1"/>
  <c r="AP197" i="104" s="1"/>
  <c r="AE194" i="104"/>
  <c r="A182" i="104"/>
  <c r="A184" i="104"/>
  <c r="AE192" i="104"/>
  <c r="N140" i="104"/>
  <c r="AE141" i="104"/>
  <c r="AE144" i="104"/>
  <c r="L153" i="104"/>
  <c r="L157" i="104"/>
  <c r="L161" i="104"/>
  <c r="L165" i="104"/>
  <c r="L169" i="104"/>
  <c r="AG180" i="104"/>
  <c r="AO180" i="104" s="1"/>
  <c r="L182" i="104"/>
  <c r="L184" i="104"/>
  <c r="AE187" i="104"/>
  <c r="AG192" i="104"/>
  <c r="AP192" i="104" s="1"/>
  <c r="AE195" i="104"/>
  <c r="O117" i="104"/>
  <c r="A122" i="104"/>
  <c r="AE123" i="104"/>
  <c r="O126" i="104"/>
  <c r="AG123" i="104"/>
  <c r="AM123" i="104" s="1"/>
  <c r="AE126" i="104"/>
  <c r="A114" i="104"/>
  <c r="A118" i="104"/>
  <c r="A127" i="104"/>
  <c r="O114" i="104"/>
  <c r="O118" i="104"/>
  <c r="O123" i="104"/>
  <c r="L95" i="104"/>
  <c r="N101" i="104"/>
  <c r="O107" i="104"/>
  <c r="L107" i="104"/>
  <c r="N95" i="104"/>
  <c r="A102" i="104"/>
  <c r="L105" i="104"/>
  <c r="AE107" i="104"/>
  <c r="N107" i="104"/>
  <c r="L101" i="104"/>
  <c r="N93" i="104"/>
  <c r="A100" i="104"/>
  <c r="L103" i="104"/>
  <c r="A107" i="104"/>
  <c r="N108" i="104"/>
  <c r="N86" i="104"/>
  <c r="AG87" i="104"/>
  <c r="AK87" i="104" s="1"/>
  <c r="O89" i="104"/>
  <c r="O86" i="104"/>
  <c r="AE89" i="104"/>
  <c r="AE83" i="104"/>
  <c r="AE86" i="104"/>
  <c r="N88" i="104"/>
  <c r="AG89" i="104"/>
  <c r="AK89" i="104" s="1"/>
  <c r="N89" i="104"/>
  <c r="AE84" i="104"/>
  <c r="AE88" i="104"/>
  <c r="N90" i="104"/>
  <c r="N87" i="104"/>
  <c r="AG88" i="104"/>
  <c r="AK88" i="104" s="1"/>
  <c r="O90" i="104"/>
  <c r="A92" i="104"/>
  <c r="L39" i="104"/>
  <c r="L42" i="104"/>
  <c r="L45" i="104"/>
  <c r="N48" i="104"/>
  <c r="L58" i="104"/>
  <c r="A73" i="104"/>
  <c r="O79" i="104"/>
  <c r="N39" i="104"/>
  <c r="N42" i="104"/>
  <c r="N45" i="104"/>
  <c r="N58" i="104"/>
  <c r="AG79" i="104"/>
  <c r="AJ79" i="104" s="1"/>
  <c r="O39" i="104"/>
  <c r="O34" i="104"/>
  <c r="O71" i="104"/>
  <c r="AG76" i="104"/>
  <c r="AJ76" i="104" s="1"/>
  <c r="AG71" i="104"/>
  <c r="AJ71" i="104" s="1"/>
  <c r="AG20" i="104"/>
  <c r="AH20" i="104" s="1"/>
  <c r="L25" i="104"/>
  <c r="O27" i="104"/>
  <c r="AE28" i="104"/>
  <c r="AG29" i="104"/>
  <c r="AH29" i="104" s="1"/>
  <c r="A31" i="104"/>
  <c r="L31" i="104"/>
  <c r="N21" i="104"/>
  <c r="N26" i="104"/>
  <c r="L30" i="104"/>
  <c r="N31" i="104"/>
  <c r="O26" i="104"/>
  <c r="L29" i="104"/>
  <c r="N30" i="104"/>
  <c r="O31" i="104"/>
  <c r="N25" i="104"/>
  <c r="O21" i="104"/>
  <c r="AE21" i="104"/>
  <c r="AG133" i="104"/>
  <c r="AN133" i="104" s="1"/>
  <c r="L133" i="104"/>
  <c r="N133" i="104"/>
  <c r="O133" i="104"/>
  <c r="AE133" i="104"/>
  <c r="AE132" i="104"/>
  <c r="AG132" i="104"/>
  <c r="AN132" i="104" s="1"/>
  <c r="L132" i="104"/>
  <c r="N132" i="104"/>
  <c r="O132" i="104"/>
  <c r="L131" i="104"/>
  <c r="AG129" i="104"/>
  <c r="AN129" i="104" s="1"/>
  <c r="L129" i="104"/>
  <c r="N129" i="104"/>
  <c r="O129" i="104"/>
  <c r="AE129" i="104"/>
  <c r="O113" i="104"/>
  <c r="AE113" i="104"/>
  <c r="L3" i="104"/>
  <c r="J13" i="104" s="1"/>
  <c r="AG4" i="104" s="1"/>
  <c r="L4" i="104"/>
  <c r="AE174" i="104" s="1"/>
  <c r="AE175" i="104"/>
  <c r="AE81" i="104"/>
  <c r="AE32" i="104"/>
  <c r="AE128" i="104"/>
  <c r="A41" i="104"/>
  <c r="AG41" i="104"/>
  <c r="AI41" i="104" s="1"/>
  <c r="AE41" i="104"/>
  <c r="A57" i="104"/>
  <c r="AG57" i="104"/>
  <c r="AI57" i="104" s="1"/>
  <c r="AE57" i="104"/>
  <c r="A65" i="104"/>
  <c r="AG65" i="104"/>
  <c r="AI65" i="104" s="1"/>
  <c r="AE65" i="104"/>
  <c r="A143" i="104"/>
  <c r="AG143" i="104"/>
  <c r="AN143" i="104" s="1"/>
  <c r="AE143" i="104"/>
  <c r="O143" i="104"/>
  <c r="L24" i="104"/>
  <c r="A62" i="104"/>
  <c r="AG62" i="104"/>
  <c r="AI62" i="104" s="1"/>
  <c r="AE62" i="104"/>
  <c r="AE75" i="104"/>
  <c r="N75" i="104"/>
  <c r="L75" i="104"/>
  <c r="AG96" i="104"/>
  <c r="AL96" i="104" s="1"/>
  <c r="AE96" i="104"/>
  <c r="O96" i="104"/>
  <c r="AG104" i="104"/>
  <c r="AL104" i="104" s="1"/>
  <c r="AE104" i="104"/>
  <c r="O104" i="104"/>
  <c r="L106" i="104"/>
  <c r="N121" i="104"/>
  <c r="L121" i="104"/>
  <c r="AG121" i="104"/>
  <c r="AM121" i="104" s="1"/>
  <c r="N33" i="104"/>
  <c r="A36" i="104"/>
  <c r="AG36" i="104"/>
  <c r="AI36" i="104" s="1"/>
  <c r="N37" i="104"/>
  <c r="A40" i="104"/>
  <c r="AG40" i="104"/>
  <c r="AI40" i="104" s="1"/>
  <c r="N41" i="104"/>
  <c r="A43" i="104"/>
  <c r="AG43" i="104"/>
  <c r="AI43" i="104" s="1"/>
  <c r="AE43" i="104"/>
  <c r="L46" i="104"/>
  <c r="A51" i="104"/>
  <c r="AG51" i="104"/>
  <c r="AI51" i="104" s="1"/>
  <c r="AE51" i="104"/>
  <c r="L54" i="104"/>
  <c r="N57" i="104"/>
  <c r="A59" i="104"/>
  <c r="AG59" i="104"/>
  <c r="AI59" i="104" s="1"/>
  <c r="AE59" i="104"/>
  <c r="L62" i="104"/>
  <c r="N65" i="104"/>
  <c r="A67" i="104"/>
  <c r="AG67" i="104"/>
  <c r="AI67" i="104" s="1"/>
  <c r="AE67" i="104"/>
  <c r="AE72" i="104"/>
  <c r="N72" i="104"/>
  <c r="L72" i="104"/>
  <c r="O75" i="104"/>
  <c r="AG78" i="104"/>
  <c r="AJ78" i="104" s="1"/>
  <c r="AE80" i="104"/>
  <c r="N80" i="104"/>
  <c r="L80" i="104"/>
  <c r="N82" i="104"/>
  <c r="L92" i="104"/>
  <c r="L94" i="104"/>
  <c r="L96" i="104"/>
  <c r="L98" i="104"/>
  <c r="L102" i="104"/>
  <c r="L104" i="104"/>
  <c r="O121" i="104"/>
  <c r="N143" i="104"/>
  <c r="L147" i="104"/>
  <c r="A151" i="104"/>
  <c r="AG151" i="104"/>
  <c r="AN151" i="104" s="1"/>
  <c r="AE151" i="104"/>
  <c r="O151" i="104"/>
  <c r="A49" i="104"/>
  <c r="AG49" i="104"/>
  <c r="AI49" i="104" s="1"/>
  <c r="AE49" i="104"/>
  <c r="L85" i="104"/>
  <c r="A85" i="104"/>
  <c r="AG106" i="104"/>
  <c r="AL106" i="104" s="1"/>
  <c r="A106" i="104"/>
  <c r="AE106" i="104"/>
  <c r="L65" i="104"/>
  <c r="AG100" i="104"/>
  <c r="AL100" i="104" s="1"/>
  <c r="AE100" i="104"/>
  <c r="O100" i="104"/>
  <c r="L22" i="104"/>
  <c r="N23" i="104"/>
  <c r="O24" i="104"/>
  <c r="AE25" i="104"/>
  <c r="AG26" i="104"/>
  <c r="AH26" i="104" s="1"/>
  <c r="L36" i="104"/>
  <c r="O37" i="104"/>
  <c r="L40" i="104"/>
  <c r="O41" i="104"/>
  <c r="L43" i="104"/>
  <c r="N46" i="104"/>
  <c r="A48" i="104"/>
  <c r="AG48" i="104"/>
  <c r="AI48" i="104" s="1"/>
  <c r="AE48" i="104"/>
  <c r="O49" i="104"/>
  <c r="L51" i="104"/>
  <c r="A56" i="104"/>
  <c r="AG56" i="104"/>
  <c r="AI56" i="104" s="1"/>
  <c r="AE56" i="104"/>
  <c r="O57" i="104"/>
  <c r="L59" i="104"/>
  <c r="N62" i="104"/>
  <c r="A64" i="104"/>
  <c r="AG64" i="104"/>
  <c r="AI64" i="104" s="1"/>
  <c r="AE64" i="104"/>
  <c r="O65" i="104"/>
  <c r="L67" i="104"/>
  <c r="O72" i="104"/>
  <c r="AG75" i="104"/>
  <c r="AJ75" i="104" s="1"/>
  <c r="AE77" i="104"/>
  <c r="N77" i="104"/>
  <c r="L77" i="104"/>
  <c r="O80" i="104"/>
  <c r="O82" i="104"/>
  <c r="L84" i="104"/>
  <c r="A84" i="104"/>
  <c r="AE85" i="104"/>
  <c r="N96" i="104"/>
  <c r="N100" i="104"/>
  <c r="N104" i="104"/>
  <c r="O106" i="104"/>
  <c r="AE121" i="104"/>
  <c r="N125" i="104"/>
  <c r="L125" i="104"/>
  <c r="AG125" i="104"/>
  <c r="AM125" i="104" s="1"/>
  <c r="A130" i="104"/>
  <c r="AE130" i="104"/>
  <c r="O130" i="104"/>
  <c r="N130" i="104"/>
  <c r="L130" i="104"/>
  <c r="L151" i="104"/>
  <c r="A33" i="104"/>
  <c r="AG33" i="104"/>
  <c r="AI33" i="104" s="1"/>
  <c r="AE78" i="104"/>
  <c r="N78" i="104"/>
  <c r="L78" i="104"/>
  <c r="L33" i="104"/>
  <c r="L41" i="104"/>
  <c r="A54" i="104"/>
  <c r="AG54" i="104"/>
  <c r="AI54" i="104" s="1"/>
  <c r="AE54" i="104"/>
  <c r="AG92" i="104"/>
  <c r="AL92" i="104" s="1"/>
  <c r="AE92" i="104"/>
  <c r="O92" i="104"/>
  <c r="AG98" i="104"/>
  <c r="AL98" i="104" s="1"/>
  <c r="AE98" i="104"/>
  <c r="O98" i="104"/>
  <c r="A147" i="104"/>
  <c r="AG147" i="104"/>
  <c r="AN147" i="104" s="1"/>
  <c r="AE147" i="104"/>
  <c r="O147" i="104"/>
  <c r="L23" i="104"/>
  <c r="N24" i="104"/>
  <c r="O25" i="104"/>
  <c r="AE26" i="104"/>
  <c r="N22" i="104"/>
  <c r="O23" i="104"/>
  <c r="AE24" i="104"/>
  <c r="AE33" i="104"/>
  <c r="A35" i="104"/>
  <c r="AG35" i="104"/>
  <c r="AI35" i="104" s="1"/>
  <c r="N36" i="104"/>
  <c r="A39" i="104"/>
  <c r="AG39" i="104"/>
  <c r="AI39" i="104" s="1"/>
  <c r="N40" i="104"/>
  <c r="N43" i="104"/>
  <c r="A45" i="104"/>
  <c r="AG45" i="104"/>
  <c r="AI45" i="104" s="1"/>
  <c r="AE45" i="104"/>
  <c r="L48" i="104"/>
  <c r="N51" i="104"/>
  <c r="A53" i="104"/>
  <c r="AG53" i="104"/>
  <c r="AI53" i="104" s="1"/>
  <c r="AE53" i="104"/>
  <c r="O54" i="104"/>
  <c r="L56" i="104"/>
  <c r="N59" i="104"/>
  <c r="A61" i="104"/>
  <c r="AG61" i="104"/>
  <c r="AI61" i="104" s="1"/>
  <c r="AE61" i="104"/>
  <c r="O62" i="104"/>
  <c r="L64" i="104"/>
  <c r="N67" i="104"/>
  <c r="A69" i="104"/>
  <c r="AG69" i="104"/>
  <c r="AI69" i="104" s="1"/>
  <c r="AE69" i="104"/>
  <c r="AG72" i="104"/>
  <c r="AJ72" i="104" s="1"/>
  <c r="AE74" i="104"/>
  <c r="N74" i="104"/>
  <c r="L74" i="104"/>
  <c r="O77" i="104"/>
  <c r="AG80" i="104"/>
  <c r="AJ80" i="104" s="1"/>
  <c r="N84" i="104"/>
  <c r="AG85" i="104"/>
  <c r="AK85" i="104" s="1"/>
  <c r="AG110" i="104"/>
  <c r="AL110" i="104" s="1"/>
  <c r="AE110" i="104"/>
  <c r="O110" i="104"/>
  <c r="N110" i="104"/>
  <c r="O125" i="104"/>
  <c r="AG130" i="104"/>
  <c r="AN130" i="104" s="1"/>
  <c r="A134" i="104"/>
  <c r="AE134" i="104"/>
  <c r="O134" i="104"/>
  <c r="N134" i="104"/>
  <c r="L134" i="104"/>
  <c r="N151" i="104"/>
  <c r="Y5" i="104"/>
  <c r="L49" i="104"/>
  <c r="L57" i="104"/>
  <c r="L82" i="104"/>
  <c r="A82" i="104"/>
  <c r="AG94" i="104"/>
  <c r="AL94" i="104" s="1"/>
  <c r="AE94" i="104"/>
  <c r="O94" i="104"/>
  <c r="AG102" i="104"/>
  <c r="AL102" i="104" s="1"/>
  <c r="AE102" i="104"/>
  <c r="O102" i="104"/>
  <c r="N124" i="104"/>
  <c r="L124" i="104"/>
  <c r="AG124" i="104"/>
  <c r="AM124" i="104" s="1"/>
  <c r="AE124" i="104"/>
  <c r="O124" i="104"/>
  <c r="L143" i="104"/>
  <c r="AE23" i="104"/>
  <c r="AG24" i="104"/>
  <c r="AH24" i="104" s="1"/>
  <c r="AH197" i="104" s="1"/>
  <c r="A26" i="104"/>
  <c r="O36" i="104"/>
  <c r="O40" i="104"/>
  <c r="A42" i="104"/>
  <c r="AG42" i="104"/>
  <c r="AI42" i="104" s="1"/>
  <c r="AE42" i="104"/>
  <c r="O43" i="104"/>
  <c r="A50" i="104"/>
  <c r="AG50" i="104"/>
  <c r="AI50" i="104" s="1"/>
  <c r="AE50" i="104"/>
  <c r="O51" i="104"/>
  <c r="N56" i="104"/>
  <c r="A58" i="104"/>
  <c r="AG58" i="104"/>
  <c r="AI58" i="104" s="1"/>
  <c r="AE58" i="104"/>
  <c r="O59" i="104"/>
  <c r="N64" i="104"/>
  <c r="A66" i="104"/>
  <c r="AG66" i="104"/>
  <c r="AI66" i="104" s="1"/>
  <c r="AE66" i="104"/>
  <c r="O67" i="104"/>
  <c r="AE71" i="104"/>
  <c r="N71" i="104"/>
  <c r="L71" i="104"/>
  <c r="AG77" i="104"/>
  <c r="AJ77" i="104" s="1"/>
  <c r="AE79" i="104"/>
  <c r="N79" i="104"/>
  <c r="L79" i="104"/>
  <c r="AG82" i="104"/>
  <c r="AK82" i="104" s="1"/>
  <c r="O84" i="104"/>
  <c r="L86" i="104"/>
  <c r="A86" i="104"/>
  <c r="AG93" i="104"/>
  <c r="AL93" i="104" s="1"/>
  <c r="AE93" i="104"/>
  <c r="O93" i="104"/>
  <c r="AG95" i="104"/>
  <c r="AL95" i="104" s="1"/>
  <c r="AE95" i="104"/>
  <c r="O95" i="104"/>
  <c r="AG97" i="104"/>
  <c r="AL97" i="104" s="1"/>
  <c r="AE97" i="104"/>
  <c r="O97" i="104"/>
  <c r="AG99" i="104"/>
  <c r="AL99" i="104" s="1"/>
  <c r="AE99" i="104"/>
  <c r="O99" i="104"/>
  <c r="AG101" i="104"/>
  <c r="AL101" i="104" s="1"/>
  <c r="AE101" i="104"/>
  <c r="O101" i="104"/>
  <c r="AG103" i="104"/>
  <c r="AL103" i="104" s="1"/>
  <c r="AE103" i="104"/>
  <c r="O103" i="104"/>
  <c r="AG105" i="104"/>
  <c r="AL105" i="104" s="1"/>
  <c r="AE105" i="104"/>
  <c r="O105" i="104"/>
  <c r="L110" i="104"/>
  <c r="N113" i="104"/>
  <c r="L113" i="104"/>
  <c r="AG113" i="104"/>
  <c r="AM113" i="104" s="1"/>
  <c r="N116" i="104"/>
  <c r="L116" i="104"/>
  <c r="AG116" i="104"/>
  <c r="AM116" i="104" s="1"/>
  <c r="AE116" i="104"/>
  <c r="O116" i="104"/>
  <c r="AE125" i="104"/>
  <c r="A131" i="104"/>
  <c r="AG131" i="104"/>
  <c r="AN131" i="104" s="1"/>
  <c r="AE131" i="104"/>
  <c r="O131" i="104"/>
  <c r="AG134" i="104"/>
  <c r="AN134" i="104" s="1"/>
  <c r="A138" i="104"/>
  <c r="AE138" i="104"/>
  <c r="O138" i="104"/>
  <c r="N138" i="104"/>
  <c r="L138" i="104"/>
  <c r="A37" i="104"/>
  <c r="AG37" i="104"/>
  <c r="AI37" i="104" s="1"/>
  <c r="A150" i="104"/>
  <c r="AE150" i="104"/>
  <c r="O150" i="104"/>
  <c r="N150" i="104"/>
  <c r="L150" i="104"/>
  <c r="L37" i="104"/>
  <c r="A46" i="104"/>
  <c r="AG46" i="104"/>
  <c r="AI46" i="104" s="1"/>
  <c r="AE46" i="104"/>
  <c r="N85" i="104"/>
  <c r="A34" i="104"/>
  <c r="AG34" i="104"/>
  <c r="AI34" i="104" s="1"/>
  <c r="A38" i="104"/>
  <c r="AG38" i="104"/>
  <c r="AI38" i="104" s="1"/>
  <c r="A47" i="104"/>
  <c r="AG47" i="104"/>
  <c r="AI47" i="104" s="1"/>
  <c r="AE47" i="104"/>
  <c r="A55" i="104"/>
  <c r="AG55" i="104"/>
  <c r="AI55" i="104" s="1"/>
  <c r="AE55" i="104"/>
  <c r="A63" i="104"/>
  <c r="AG63" i="104"/>
  <c r="AI63" i="104" s="1"/>
  <c r="AE63" i="104"/>
  <c r="AE76" i="104"/>
  <c r="N76" i="104"/>
  <c r="L76" i="104"/>
  <c r="L83" i="104"/>
  <c r="A83" i="104"/>
  <c r="AG111" i="104"/>
  <c r="AL111" i="104" s="1"/>
  <c r="AE111" i="104"/>
  <c r="A111" i="104"/>
  <c r="A135" i="104"/>
  <c r="AG135" i="104"/>
  <c r="AN135" i="104" s="1"/>
  <c r="AE135" i="104"/>
  <c r="O135" i="104"/>
  <c r="A142" i="104"/>
  <c r="AE142" i="104"/>
  <c r="O142" i="104"/>
  <c r="N142" i="104"/>
  <c r="L142" i="104"/>
  <c r="AJ197" i="104"/>
  <c r="L34" i="104"/>
  <c r="L38" i="104"/>
  <c r="A44" i="104"/>
  <c r="AG44" i="104"/>
  <c r="AI44" i="104" s="1"/>
  <c r="AE44" i="104"/>
  <c r="L47" i="104"/>
  <c r="A52" i="104"/>
  <c r="AG52" i="104"/>
  <c r="AI52" i="104" s="1"/>
  <c r="AE52" i="104"/>
  <c r="L55" i="104"/>
  <c r="A60" i="104"/>
  <c r="AG60" i="104"/>
  <c r="AI60" i="104" s="1"/>
  <c r="AE60" i="104"/>
  <c r="L63" i="104"/>
  <c r="A68" i="104"/>
  <c r="AG68" i="104"/>
  <c r="AI68" i="104" s="1"/>
  <c r="AE68" i="104"/>
  <c r="AE73" i="104"/>
  <c r="N73" i="104"/>
  <c r="L73" i="104"/>
  <c r="O76" i="104"/>
  <c r="A78" i="104"/>
  <c r="N83" i="104"/>
  <c r="L111" i="104"/>
  <c r="N117" i="104"/>
  <c r="L117" i="104"/>
  <c r="AG117" i="104"/>
  <c r="AM117" i="104" s="1"/>
  <c r="N120" i="104"/>
  <c r="L120" i="104"/>
  <c r="AG120" i="104"/>
  <c r="AM120" i="104" s="1"/>
  <c r="AE120" i="104"/>
  <c r="O120" i="104"/>
  <c r="L135" i="104"/>
  <c r="A139" i="104"/>
  <c r="AG139" i="104"/>
  <c r="AN139" i="104" s="1"/>
  <c r="AE139" i="104"/>
  <c r="O139" i="104"/>
  <c r="AG142" i="104"/>
  <c r="AN142" i="104" s="1"/>
  <c r="A146" i="104"/>
  <c r="AE146" i="104"/>
  <c r="O146" i="104"/>
  <c r="N146" i="104"/>
  <c r="L146" i="104"/>
  <c r="AG109" i="104"/>
  <c r="AL109" i="104" s="1"/>
  <c r="AE109" i="104"/>
  <c r="A87" i="104"/>
  <c r="A88" i="104"/>
  <c r="A89" i="104"/>
  <c r="A90" i="104"/>
  <c r="L109" i="104"/>
  <c r="N115" i="104"/>
  <c r="L115" i="104"/>
  <c r="N119" i="104"/>
  <c r="L119" i="104"/>
  <c r="N123" i="104"/>
  <c r="L123" i="104"/>
  <c r="N127" i="104"/>
  <c r="L127" i="104"/>
  <c r="AG108" i="104"/>
  <c r="AL108" i="104" s="1"/>
  <c r="AE108" i="104"/>
  <c r="AO197" i="104"/>
  <c r="L108" i="104"/>
  <c r="O109" i="104"/>
  <c r="N114" i="104"/>
  <c r="L114" i="104"/>
  <c r="N118" i="104"/>
  <c r="L118" i="104"/>
  <c r="N122" i="104"/>
  <c r="L122" i="104"/>
  <c r="N126" i="104"/>
  <c r="L126" i="104"/>
  <c r="A187" i="104"/>
  <c r="A188" i="104"/>
  <c r="A189" i="104"/>
  <c r="A190" i="104"/>
  <c r="A191" i="104"/>
  <c r="A192" i="104"/>
  <c r="A193" i="104"/>
  <c r="A194" i="104"/>
  <c r="A195" i="104"/>
  <c r="A196" i="104"/>
  <c r="N176" i="104"/>
  <c r="N177" i="104"/>
  <c r="N178" i="104"/>
  <c r="N179" i="104"/>
  <c r="N180" i="104"/>
  <c r="N181" i="104"/>
  <c r="N182" i="104"/>
  <c r="N183" i="104"/>
  <c r="N184" i="104"/>
  <c r="N185" i="104"/>
  <c r="L187" i="104"/>
  <c r="L188" i="104"/>
  <c r="L189" i="104"/>
  <c r="L190" i="104"/>
  <c r="L191" i="104"/>
  <c r="L192" i="104"/>
  <c r="L193" i="104"/>
  <c r="L194" i="104"/>
  <c r="L195" i="104"/>
  <c r="L196" i="104"/>
  <c r="O176" i="104"/>
  <c r="O177" i="104"/>
  <c r="O178" i="104"/>
  <c r="O179" i="104"/>
  <c r="O180" i="104"/>
  <c r="O181" i="104"/>
  <c r="O182" i="104"/>
  <c r="O183" i="104"/>
  <c r="O184" i="104"/>
  <c r="O185" i="104"/>
  <c r="N187" i="104"/>
  <c r="N188" i="104"/>
  <c r="N189" i="104"/>
  <c r="N190" i="104"/>
  <c r="N191" i="104"/>
  <c r="N192" i="104"/>
  <c r="N193" i="104"/>
  <c r="N194" i="104"/>
  <c r="N195" i="104"/>
  <c r="N196" i="104"/>
  <c r="AO208" i="103"/>
  <c r="AO207" i="103"/>
  <c r="AO205" i="103"/>
  <c r="AQ197" i="103"/>
  <c r="K196" i="103"/>
  <c r="AG196" i="103" s="1"/>
  <c r="AP196" i="103" s="1"/>
  <c r="K195" i="103"/>
  <c r="AG195" i="103" s="1"/>
  <c r="AP195" i="103" s="1"/>
  <c r="K194" i="103"/>
  <c r="AG194" i="103" s="1"/>
  <c r="AP194" i="103" s="1"/>
  <c r="K193" i="103"/>
  <c r="AG193" i="103" s="1"/>
  <c r="AP193" i="103" s="1"/>
  <c r="K192" i="103"/>
  <c r="AG192" i="103" s="1"/>
  <c r="AP192" i="103" s="1"/>
  <c r="K191" i="103"/>
  <c r="AG191" i="103" s="1"/>
  <c r="AP191" i="103" s="1"/>
  <c r="K190" i="103"/>
  <c r="AG190" i="103" s="1"/>
  <c r="AP190" i="103" s="1"/>
  <c r="K189" i="103"/>
  <c r="AG189" i="103" s="1"/>
  <c r="AP189" i="103" s="1"/>
  <c r="K188" i="103"/>
  <c r="AG188" i="103" s="1"/>
  <c r="AP188" i="103" s="1"/>
  <c r="K187" i="103"/>
  <c r="AG187" i="103" s="1"/>
  <c r="AP187" i="103" s="1"/>
  <c r="K185" i="103"/>
  <c r="AG185" i="103" s="1"/>
  <c r="AO185" i="103" s="1"/>
  <c r="K184" i="103"/>
  <c r="AG184" i="103" s="1"/>
  <c r="AO184" i="103" s="1"/>
  <c r="K183" i="103"/>
  <c r="AG183" i="103" s="1"/>
  <c r="AO183" i="103" s="1"/>
  <c r="K182" i="103"/>
  <c r="AG182" i="103" s="1"/>
  <c r="AO182" i="103" s="1"/>
  <c r="K181" i="103"/>
  <c r="AG181" i="103" s="1"/>
  <c r="AO181" i="103" s="1"/>
  <c r="K180" i="103"/>
  <c r="K179" i="103"/>
  <c r="K178" i="103"/>
  <c r="K177" i="103"/>
  <c r="K176" i="103"/>
  <c r="AG174" i="103"/>
  <c r="A174" i="103"/>
  <c r="K173" i="103"/>
  <c r="N173" i="103" s="1"/>
  <c r="K172" i="103"/>
  <c r="N172" i="103" s="1"/>
  <c r="K171" i="103"/>
  <c r="N171" i="103" s="1"/>
  <c r="K170" i="103"/>
  <c r="N170" i="103" s="1"/>
  <c r="K169" i="103"/>
  <c r="N169" i="103" s="1"/>
  <c r="K168" i="103"/>
  <c r="N168" i="103" s="1"/>
  <c r="K167" i="103"/>
  <c r="N167" i="103" s="1"/>
  <c r="K166" i="103"/>
  <c r="AG166" i="103" s="1"/>
  <c r="AN166" i="103" s="1"/>
  <c r="K165" i="103"/>
  <c r="K164" i="103"/>
  <c r="O164" i="103" s="1"/>
  <c r="K163" i="103"/>
  <c r="K162" i="103"/>
  <c r="AG162" i="103" s="1"/>
  <c r="AN162" i="103" s="1"/>
  <c r="K161" i="103"/>
  <c r="K160" i="103"/>
  <c r="K159" i="103"/>
  <c r="K158" i="103"/>
  <c r="K157" i="103"/>
  <c r="K156" i="103"/>
  <c r="K155" i="103"/>
  <c r="K154" i="103"/>
  <c r="K153" i="103"/>
  <c r="K152" i="103"/>
  <c r="K151" i="103"/>
  <c r="K150" i="103"/>
  <c r="K149" i="103"/>
  <c r="K148" i="103"/>
  <c r="K147" i="103"/>
  <c r="K146" i="103"/>
  <c r="K145" i="103"/>
  <c r="K144" i="103"/>
  <c r="K143" i="103"/>
  <c r="K142" i="103"/>
  <c r="K141" i="103"/>
  <c r="K140" i="103"/>
  <c r="K139" i="103"/>
  <c r="K138" i="103"/>
  <c r="K137" i="103"/>
  <c r="K136" i="103"/>
  <c r="K135" i="103"/>
  <c r="K134" i="103"/>
  <c r="K133" i="103"/>
  <c r="K132" i="103"/>
  <c r="K131" i="103"/>
  <c r="K130" i="103"/>
  <c r="K129" i="103"/>
  <c r="AG128" i="103"/>
  <c r="A128" i="103"/>
  <c r="K127" i="103"/>
  <c r="A127" i="103" s="1"/>
  <c r="K126" i="103"/>
  <c r="O126" i="103" s="1"/>
  <c r="K125" i="103"/>
  <c r="O125" i="103" s="1"/>
  <c r="K124" i="103"/>
  <c r="O124" i="103" s="1"/>
  <c r="K123" i="103"/>
  <c r="O123" i="103" s="1"/>
  <c r="K122" i="103"/>
  <c r="O122" i="103" s="1"/>
  <c r="K121" i="103"/>
  <c r="K120" i="103"/>
  <c r="O120" i="103" s="1"/>
  <c r="K119" i="103"/>
  <c r="K118" i="103"/>
  <c r="K117" i="103"/>
  <c r="K116" i="103"/>
  <c r="O116" i="103" s="1"/>
  <c r="K115" i="103"/>
  <c r="K114" i="103"/>
  <c r="O114" i="103" s="1"/>
  <c r="K113" i="103"/>
  <c r="AG112" i="103"/>
  <c r="A112" i="103"/>
  <c r="K111" i="103"/>
  <c r="AE111" i="103" s="1"/>
  <c r="K110" i="103"/>
  <c r="AG110" i="103" s="1"/>
  <c r="AL110" i="103" s="1"/>
  <c r="AG109" i="103"/>
  <c r="AL109" i="103" s="1"/>
  <c r="K109" i="103"/>
  <c r="AE109" i="103" s="1"/>
  <c r="K108" i="103"/>
  <c r="N108" i="103" s="1"/>
  <c r="K107" i="103"/>
  <c r="K106" i="103"/>
  <c r="N106" i="103" s="1"/>
  <c r="K105" i="103"/>
  <c r="N105" i="103" s="1"/>
  <c r="K104" i="103"/>
  <c r="N104" i="103" s="1"/>
  <c r="K103" i="103"/>
  <c r="K102" i="103"/>
  <c r="N102" i="103" s="1"/>
  <c r="K101" i="103"/>
  <c r="K100" i="103"/>
  <c r="N100" i="103" s="1"/>
  <c r="K99" i="103"/>
  <c r="K98" i="103"/>
  <c r="N98" i="103" s="1"/>
  <c r="K97" i="103"/>
  <c r="N97" i="103" s="1"/>
  <c r="K96" i="103"/>
  <c r="N96" i="103" s="1"/>
  <c r="K95" i="103"/>
  <c r="K94" i="103"/>
  <c r="K93" i="103"/>
  <c r="K92" i="103"/>
  <c r="N92" i="103" s="1"/>
  <c r="AG91" i="103"/>
  <c r="A91" i="103"/>
  <c r="K90" i="103"/>
  <c r="AE90" i="103" s="1"/>
  <c r="O89" i="103"/>
  <c r="K89" i="103"/>
  <c r="AE89" i="103" s="1"/>
  <c r="AG88" i="103"/>
  <c r="AK88" i="103" s="1"/>
  <c r="L88" i="103"/>
  <c r="K88" i="103"/>
  <c r="AE88" i="103" s="1"/>
  <c r="A88" i="103"/>
  <c r="K87" i="103"/>
  <c r="AE87" i="103" s="1"/>
  <c r="K86" i="103"/>
  <c r="AE86" i="103" s="1"/>
  <c r="K85" i="103"/>
  <c r="L85" i="103" s="1"/>
  <c r="K84" i="103"/>
  <c r="AG84" i="103" s="1"/>
  <c r="AK84" i="103" s="1"/>
  <c r="K83" i="103"/>
  <c r="AG83" i="103" s="1"/>
  <c r="AK83" i="103" s="1"/>
  <c r="K82" i="103"/>
  <c r="AG82" i="103" s="1"/>
  <c r="AK82" i="103" s="1"/>
  <c r="AG81" i="103"/>
  <c r="A81" i="103"/>
  <c r="K80" i="103"/>
  <c r="AE80" i="103" s="1"/>
  <c r="K79" i="103"/>
  <c r="AE79" i="103" s="1"/>
  <c r="K78" i="103"/>
  <c r="K77" i="103"/>
  <c r="O77" i="103" s="1"/>
  <c r="K76" i="103"/>
  <c r="N76" i="103" s="1"/>
  <c r="K75" i="103"/>
  <c r="O75" i="103" s="1"/>
  <c r="K74" i="103"/>
  <c r="O74" i="103" s="1"/>
  <c r="K73" i="103"/>
  <c r="N73" i="103" s="1"/>
  <c r="K72" i="103"/>
  <c r="K71" i="103"/>
  <c r="O71" i="103" s="1"/>
  <c r="AG70" i="103"/>
  <c r="A70" i="103"/>
  <c r="K69" i="103"/>
  <c r="L69" i="103" s="1"/>
  <c r="K68" i="103"/>
  <c r="L68" i="103" s="1"/>
  <c r="K67" i="103"/>
  <c r="L67" i="103" s="1"/>
  <c r="K66" i="103"/>
  <c r="L66" i="103" s="1"/>
  <c r="K65" i="103"/>
  <c r="L65" i="103" s="1"/>
  <c r="K64" i="103"/>
  <c r="N64" i="103" s="1"/>
  <c r="AG63" i="103"/>
  <c r="AI63" i="103" s="1"/>
  <c r="K63" i="103"/>
  <c r="O63" i="103" s="1"/>
  <c r="K62" i="103"/>
  <c r="AG62" i="103" s="1"/>
  <c r="AI62" i="103" s="1"/>
  <c r="K61" i="103"/>
  <c r="AG61" i="103" s="1"/>
  <c r="AI61" i="103" s="1"/>
  <c r="K60" i="103"/>
  <c r="K59" i="103"/>
  <c r="K58" i="103"/>
  <c r="AG58" i="103" s="1"/>
  <c r="AI58" i="103" s="1"/>
  <c r="AG57" i="103"/>
  <c r="AI57" i="103" s="1"/>
  <c r="K57" i="103"/>
  <c r="O57" i="103" s="1"/>
  <c r="K56" i="103"/>
  <c r="O56" i="103" s="1"/>
  <c r="K55" i="103"/>
  <c r="K54" i="103"/>
  <c r="AG54" i="103" s="1"/>
  <c r="AI54" i="103" s="1"/>
  <c r="K53" i="103"/>
  <c r="O53" i="103" s="1"/>
  <c r="K52" i="103"/>
  <c r="AG52" i="103" s="1"/>
  <c r="AI52" i="103" s="1"/>
  <c r="K51" i="103"/>
  <c r="K50" i="103"/>
  <c r="AG50" i="103" s="1"/>
  <c r="AI50" i="103" s="1"/>
  <c r="K49" i="103"/>
  <c r="O49" i="103" s="1"/>
  <c r="K48" i="103"/>
  <c r="AG48" i="103" s="1"/>
  <c r="AI48" i="103" s="1"/>
  <c r="K47" i="103"/>
  <c r="K46" i="103"/>
  <c r="AG46" i="103" s="1"/>
  <c r="AI46" i="103" s="1"/>
  <c r="K45" i="103"/>
  <c r="L45" i="103" s="1"/>
  <c r="K44" i="103"/>
  <c r="L44" i="103" s="1"/>
  <c r="K43" i="103"/>
  <c r="K42" i="103"/>
  <c r="AG42" i="103" s="1"/>
  <c r="AI42" i="103" s="1"/>
  <c r="K41" i="103"/>
  <c r="O41" i="103" s="1"/>
  <c r="K40" i="103"/>
  <c r="N40" i="103" s="1"/>
  <c r="K39" i="103"/>
  <c r="N39" i="103" s="1"/>
  <c r="K38" i="103"/>
  <c r="N38" i="103" s="1"/>
  <c r="K37" i="103"/>
  <c r="N37" i="103" s="1"/>
  <c r="K36" i="103"/>
  <c r="N36" i="103" s="1"/>
  <c r="K35" i="103"/>
  <c r="N35" i="103" s="1"/>
  <c r="K34" i="103"/>
  <c r="N34" i="103" s="1"/>
  <c r="K33" i="103"/>
  <c r="N33" i="103" s="1"/>
  <c r="K31" i="103"/>
  <c r="O31" i="103" s="1"/>
  <c r="K30" i="103"/>
  <c r="O30" i="103" s="1"/>
  <c r="K29" i="103"/>
  <c r="O29" i="103" s="1"/>
  <c r="K28" i="103"/>
  <c r="O28" i="103" s="1"/>
  <c r="N27" i="103"/>
  <c r="K27" i="103"/>
  <c r="O27" i="103" s="1"/>
  <c r="K26" i="103"/>
  <c r="O26" i="103" s="1"/>
  <c r="K25" i="103"/>
  <c r="O25" i="103" s="1"/>
  <c r="AE24" i="103"/>
  <c r="K24" i="103"/>
  <c r="O24" i="103" s="1"/>
  <c r="K23" i="103"/>
  <c r="O23" i="103" s="1"/>
  <c r="K22" i="103"/>
  <c r="O22" i="103" s="1"/>
  <c r="K21" i="103"/>
  <c r="O21" i="103" s="1"/>
  <c r="L20" i="103"/>
  <c r="K20" i="103"/>
  <c r="O20" i="103" s="1"/>
  <c r="AG18" i="103"/>
  <c r="A18" i="103"/>
  <c r="O7" i="103"/>
  <c r="N7" i="103"/>
  <c r="Z6" i="103"/>
  <c r="O6" i="103"/>
  <c r="N6" i="103"/>
  <c r="O5" i="103"/>
  <c r="N5" i="103"/>
  <c r="Y5" i="103" s="1"/>
  <c r="J1" i="103"/>
  <c r="AN197" i="104" l="1"/>
  <c r="J24" i="1" s="1"/>
  <c r="AE91" i="104"/>
  <c r="AE112" i="104"/>
  <c r="AE186" i="104"/>
  <c r="AE70" i="104"/>
  <c r="AI197" i="104"/>
  <c r="AM197" i="104"/>
  <c r="AK197" i="104"/>
  <c r="AL197" i="104"/>
  <c r="L4" i="103"/>
  <c r="L3" i="103"/>
  <c r="J13" i="103" s="1"/>
  <c r="AG4" i="103" s="1"/>
  <c r="AG27" i="103"/>
  <c r="AH27" i="103" s="1"/>
  <c r="O33" i="103"/>
  <c r="A90" i="103"/>
  <c r="AG173" i="103"/>
  <c r="AN173" i="103" s="1"/>
  <c r="N68" i="103"/>
  <c r="L57" i="103"/>
  <c r="L63" i="103"/>
  <c r="O68" i="103"/>
  <c r="AG90" i="103"/>
  <c r="AK90" i="103" s="1"/>
  <c r="AG169" i="103"/>
  <c r="AN169" i="103" s="1"/>
  <c r="A29" i="103"/>
  <c r="O45" i="103"/>
  <c r="AG171" i="103"/>
  <c r="AN171" i="103" s="1"/>
  <c r="L89" i="103"/>
  <c r="AG35" i="103"/>
  <c r="AI35" i="103" s="1"/>
  <c r="N69" i="103"/>
  <c r="O65" i="103"/>
  <c r="O67" i="103"/>
  <c r="O69" i="103"/>
  <c r="AG87" i="103"/>
  <c r="AK87" i="103" s="1"/>
  <c r="AE25" i="103"/>
  <c r="O127" i="103"/>
  <c r="L49" i="103"/>
  <c r="AE65" i="103"/>
  <c r="AE67" i="103"/>
  <c r="AE69" i="103"/>
  <c r="O87" i="103"/>
  <c r="L90" i="103"/>
  <c r="AG111" i="103"/>
  <c r="AL111" i="103" s="1"/>
  <c r="A182" i="103"/>
  <c r="N67" i="103"/>
  <c r="N24" i="103"/>
  <c r="L38" i="103"/>
  <c r="N66" i="103"/>
  <c r="N65" i="103"/>
  <c r="O66" i="103"/>
  <c r="L182" i="103"/>
  <c r="AG24" i="103"/>
  <c r="AH24" i="103" s="1"/>
  <c r="A28" i="103"/>
  <c r="L64" i="103"/>
  <c r="AE66" i="103"/>
  <c r="AE68" i="103"/>
  <c r="L41" i="103"/>
  <c r="AE26" i="103"/>
  <c r="L28" i="103"/>
  <c r="N31" i="103"/>
  <c r="L36" i="103"/>
  <c r="AG65" i="103"/>
  <c r="AI65" i="103" s="1"/>
  <c r="AG66" i="103"/>
  <c r="AI66" i="103" s="1"/>
  <c r="AG67" i="103"/>
  <c r="AI67" i="103" s="1"/>
  <c r="AG68" i="103"/>
  <c r="AI68" i="103" s="1"/>
  <c r="AG69" i="103"/>
  <c r="AI69" i="103" s="1"/>
  <c r="O86" i="103"/>
  <c r="AG89" i="103"/>
  <c r="AK89" i="103" s="1"/>
  <c r="A109" i="103"/>
  <c r="A111" i="103"/>
  <c r="A126" i="103"/>
  <c r="O168" i="103"/>
  <c r="O170" i="103"/>
  <c r="O172" i="103"/>
  <c r="A185" i="103"/>
  <c r="L31" i="103"/>
  <c r="L184" i="103"/>
  <c r="AG26" i="103"/>
  <c r="AH26" i="103" s="1"/>
  <c r="N28" i="103"/>
  <c r="AG86" i="103"/>
  <c r="AK86" i="103" s="1"/>
  <c r="AE168" i="103"/>
  <c r="AE170" i="103"/>
  <c r="AE172" i="103"/>
  <c r="L26" i="103"/>
  <c r="A24" i="103"/>
  <c r="N25" i="103"/>
  <c r="AE28" i="103"/>
  <c r="L33" i="103"/>
  <c r="A65" i="103"/>
  <c r="A66" i="103"/>
  <c r="A67" i="103"/>
  <c r="A68" i="103"/>
  <c r="A69" i="103"/>
  <c r="A87" i="103"/>
  <c r="O88" i="103"/>
  <c r="L109" i="103"/>
  <c r="L111" i="103"/>
  <c r="AG168" i="103"/>
  <c r="AN168" i="103" s="1"/>
  <c r="AG170" i="103"/>
  <c r="AN170" i="103" s="1"/>
  <c r="AG172" i="103"/>
  <c r="AN172" i="103" s="1"/>
  <c r="A183" i="103"/>
  <c r="L185" i="103"/>
  <c r="N109" i="103"/>
  <c r="N111" i="103"/>
  <c r="L24" i="103"/>
  <c r="AG25" i="103"/>
  <c r="AH25" i="103" s="1"/>
  <c r="L87" i="103"/>
  <c r="A89" i="103"/>
  <c r="O90" i="103"/>
  <c r="O109" i="103"/>
  <c r="O111" i="103"/>
  <c r="O169" i="103"/>
  <c r="O171" i="103"/>
  <c r="O173" i="103"/>
  <c r="L183" i="103"/>
  <c r="L86" i="103"/>
  <c r="A26" i="103"/>
  <c r="A86" i="103"/>
  <c r="AE169" i="103"/>
  <c r="AE171" i="103"/>
  <c r="AE173" i="103"/>
  <c r="A184" i="103"/>
  <c r="AG164" i="103"/>
  <c r="AN164" i="103" s="1"/>
  <c r="O166" i="103"/>
  <c r="O167" i="103"/>
  <c r="AG167" i="103"/>
  <c r="AN167" i="103" s="1"/>
  <c r="O85" i="103"/>
  <c r="AG85" i="103"/>
  <c r="AK85" i="103" s="1"/>
  <c r="N74" i="103"/>
  <c r="N75" i="103"/>
  <c r="L34" i="103"/>
  <c r="AG36" i="103"/>
  <c r="AI36" i="103" s="1"/>
  <c r="O64" i="103"/>
  <c r="O34" i="103"/>
  <c r="AG64" i="103"/>
  <c r="AI64" i="103" s="1"/>
  <c r="AG34" i="103"/>
  <c r="AI34" i="103" s="1"/>
  <c r="L53" i="103"/>
  <c r="L61" i="103"/>
  <c r="O61" i="103"/>
  <c r="L23" i="103"/>
  <c r="N23" i="103"/>
  <c r="AE175" i="103"/>
  <c r="AE112" i="103"/>
  <c r="AE174" i="103"/>
  <c r="AE118" i="103"/>
  <c r="AE91" i="103"/>
  <c r="AE186" i="103"/>
  <c r="AE128" i="103"/>
  <c r="AE64" i="103"/>
  <c r="AE167" i="103"/>
  <c r="AE70" i="103"/>
  <c r="AE36" i="103"/>
  <c r="AE34" i="103"/>
  <c r="AE32" i="103"/>
  <c r="AE73" i="103"/>
  <c r="AE38" i="103"/>
  <c r="AE20" i="103"/>
  <c r="AE77" i="103"/>
  <c r="AE72" i="103"/>
  <c r="AE35" i="103"/>
  <c r="AE81" i="103"/>
  <c r="AE74" i="103"/>
  <c r="N129" i="103"/>
  <c r="L129" i="103"/>
  <c r="AG129" i="103"/>
  <c r="AN129" i="103" s="1"/>
  <c r="AE129" i="103"/>
  <c r="O129" i="103"/>
  <c r="L22" i="103"/>
  <c r="L30" i="103"/>
  <c r="AE60" i="103"/>
  <c r="N60" i="103"/>
  <c r="AG95" i="103"/>
  <c r="AL95" i="103" s="1"/>
  <c r="AE95" i="103"/>
  <c r="O95" i="103"/>
  <c r="L95" i="103"/>
  <c r="AG103" i="103"/>
  <c r="AL103" i="103" s="1"/>
  <c r="AE103" i="103"/>
  <c r="O103" i="103"/>
  <c r="L103" i="103"/>
  <c r="A103" i="103"/>
  <c r="N146" i="103"/>
  <c r="L146" i="103"/>
  <c r="AG146" i="103"/>
  <c r="AN146" i="103" s="1"/>
  <c r="AE146" i="103"/>
  <c r="O146" i="103"/>
  <c r="N154" i="103"/>
  <c r="L154" i="103"/>
  <c r="AG154" i="103"/>
  <c r="AN154" i="103" s="1"/>
  <c r="AE154" i="103"/>
  <c r="O154" i="103"/>
  <c r="Y6" i="103"/>
  <c r="L21" i="103"/>
  <c r="N22" i="103"/>
  <c r="AE23" i="103"/>
  <c r="A27" i="103"/>
  <c r="L29" i="103"/>
  <c r="N30" i="103"/>
  <c r="AE31" i="103"/>
  <c r="AE33" i="103"/>
  <c r="L39" i="103"/>
  <c r="O40" i="103"/>
  <c r="AG41" i="103"/>
  <c r="AI41" i="103" s="1"/>
  <c r="AG45" i="103"/>
  <c r="AI45" i="103" s="1"/>
  <c r="L48" i="103"/>
  <c r="AG49" i="103"/>
  <c r="AI49" i="103" s="1"/>
  <c r="L52" i="103"/>
  <c r="AG53" i="103"/>
  <c r="AI53" i="103" s="1"/>
  <c r="L56" i="103"/>
  <c r="L60" i="103"/>
  <c r="L73" i="103"/>
  <c r="AG73" i="103"/>
  <c r="AJ73" i="103" s="1"/>
  <c r="O79" i="103"/>
  <c r="L83" i="103"/>
  <c r="N95" i="103"/>
  <c r="AG98" i="103"/>
  <c r="AL98" i="103" s="1"/>
  <c r="AE98" i="103"/>
  <c r="O98" i="103"/>
  <c r="L98" i="103"/>
  <c r="A98" i="103"/>
  <c r="N103" i="103"/>
  <c r="AG106" i="103"/>
  <c r="AL106" i="103" s="1"/>
  <c r="AE106" i="103"/>
  <c r="O106" i="103"/>
  <c r="L106" i="103"/>
  <c r="A106" i="103"/>
  <c r="N110" i="103"/>
  <c r="N131" i="103"/>
  <c r="L131" i="103"/>
  <c r="AG131" i="103"/>
  <c r="AN131" i="103" s="1"/>
  <c r="AE131" i="103"/>
  <c r="O131" i="103"/>
  <c r="N139" i="103"/>
  <c r="L139" i="103"/>
  <c r="AG139" i="103"/>
  <c r="AN139" i="103" s="1"/>
  <c r="AE139" i="103"/>
  <c r="O139" i="103"/>
  <c r="N147" i="103"/>
  <c r="L147" i="103"/>
  <c r="AG147" i="103"/>
  <c r="AN147" i="103" s="1"/>
  <c r="AE147" i="103"/>
  <c r="O147" i="103"/>
  <c r="N155" i="103"/>
  <c r="L155" i="103"/>
  <c r="AG155" i="103"/>
  <c r="AN155" i="103" s="1"/>
  <c r="AE155" i="103"/>
  <c r="O155" i="103"/>
  <c r="L71" i="103"/>
  <c r="A71" i="103"/>
  <c r="AG71" i="103"/>
  <c r="AJ71" i="103" s="1"/>
  <c r="N137" i="103"/>
  <c r="L137" i="103"/>
  <c r="AG137" i="103"/>
  <c r="AN137" i="103" s="1"/>
  <c r="AE137" i="103"/>
  <c r="O137" i="103"/>
  <c r="AE44" i="103"/>
  <c r="N44" i="103"/>
  <c r="L76" i="103"/>
  <c r="AG76" i="103"/>
  <c r="AJ76" i="103" s="1"/>
  <c r="N138" i="103"/>
  <c r="L138" i="103"/>
  <c r="AG138" i="103"/>
  <c r="AN138" i="103" s="1"/>
  <c r="AE138" i="103"/>
  <c r="O138" i="103"/>
  <c r="AE43" i="103"/>
  <c r="N43" i="103"/>
  <c r="O44" i="103"/>
  <c r="AE51" i="103"/>
  <c r="N51" i="103"/>
  <c r="O52" i="103"/>
  <c r="AE55" i="103"/>
  <c r="N55" i="103"/>
  <c r="AE59" i="103"/>
  <c r="N59" i="103"/>
  <c r="O60" i="103"/>
  <c r="AE63" i="103"/>
  <c r="AE71" i="103"/>
  <c r="O76" i="103"/>
  <c r="L78" i="103"/>
  <c r="A78" i="103"/>
  <c r="AG78" i="103"/>
  <c r="AJ78" i="103" s="1"/>
  <c r="O83" i="103"/>
  <c r="AG93" i="103"/>
  <c r="AL93" i="103" s="1"/>
  <c r="AE93" i="103"/>
  <c r="O93" i="103"/>
  <c r="L93" i="103"/>
  <c r="AG101" i="103"/>
  <c r="AL101" i="103" s="1"/>
  <c r="AE101" i="103"/>
  <c r="O101" i="103"/>
  <c r="L101" i="103"/>
  <c r="A101" i="103"/>
  <c r="AG115" i="103"/>
  <c r="AM115" i="103" s="1"/>
  <c r="L115" i="103"/>
  <c r="AE115" i="103"/>
  <c r="O115" i="103"/>
  <c r="N115" i="103"/>
  <c r="N132" i="103"/>
  <c r="L132" i="103"/>
  <c r="A132" i="103"/>
  <c r="AG132" i="103"/>
  <c r="AN132" i="103" s="1"/>
  <c r="AE132" i="103"/>
  <c r="O132" i="103"/>
  <c r="N140" i="103"/>
  <c r="L140" i="103"/>
  <c r="AG140" i="103"/>
  <c r="AN140" i="103" s="1"/>
  <c r="AE140" i="103"/>
  <c r="O140" i="103"/>
  <c r="N148" i="103"/>
  <c r="L148" i="103"/>
  <c r="AG148" i="103"/>
  <c r="AN148" i="103" s="1"/>
  <c r="AE148" i="103"/>
  <c r="O148" i="103"/>
  <c r="N156" i="103"/>
  <c r="L156" i="103"/>
  <c r="AG156" i="103"/>
  <c r="AN156" i="103" s="1"/>
  <c r="AE156" i="103"/>
  <c r="O156" i="103"/>
  <c r="N163" i="103"/>
  <c r="L163" i="103"/>
  <c r="A163" i="103"/>
  <c r="AG163" i="103"/>
  <c r="AN163" i="103" s="1"/>
  <c r="AE163" i="103"/>
  <c r="O163" i="103"/>
  <c r="L79" i="103"/>
  <c r="A79" i="103"/>
  <c r="AG79" i="103"/>
  <c r="AJ79" i="103" s="1"/>
  <c r="AG100" i="103"/>
  <c r="AL100" i="103" s="1"/>
  <c r="AE100" i="103"/>
  <c r="O100" i="103"/>
  <c r="L100" i="103"/>
  <c r="A100" i="103"/>
  <c r="AE108" i="103"/>
  <c r="AG108" i="103"/>
  <c r="AL108" i="103" s="1"/>
  <c r="O108" i="103"/>
  <c r="L108" i="103"/>
  <c r="A108" i="103"/>
  <c r="AE56" i="103"/>
  <c r="N56" i="103"/>
  <c r="N71" i="103"/>
  <c r="N130" i="103"/>
  <c r="L130" i="103"/>
  <c r="AG130" i="103"/>
  <c r="AN130" i="103" s="1"/>
  <c r="AE130" i="103"/>
  <c r="O130" i="103"/>
  <c r="N21" i="103"/>
  <c r="AE22" i="103"/>
  <c r="AG23" i="103"/>
  <c r="AH23" i="103" s="1"/>
  <c r="N29" i="103"/>
  <c r="AE30" i="103"/>
  <c r="AG31" i="103"/>
  <c r="AH31" i="103" s="1"/>
  <c r="AG33" i="103"/>
  <c r="AI33" i="103" s="1"/>
  <c r="O39" i="103"/>
  <c r="AE40" i="103"/>
  <c r="AE47" i="103"/>
  <c r="N47" i="103"/>
  <c r="O48" i="103"/>
  <c r="N20" i="103"/>
  <c r="AE21" i="103"/>
  <c r="AG22" i="103"/>
  <c r="AH22" i="103" s="1"/>
  <c r="A25" i="103"/>
  <c r="L27" i="103"/>
  <c r="AE29" i="103"/>
  <c r="AG30" i="103"/>
  <c r="AH30" i="103" s="1"/>
  <c r="L37" i="103"/>
  <c r="O38" i="103"/>
  <c r="AE39" i="103"/>
  <c r="AG40" i="103"/>
  <c r="AI40" i="103" s="1"/>
  <c r="L43" i="103"/>
  <c r="AG44" i="103"/>
  <c r="AI44" i="103" s="1"/>
  <c r="L47" i="103"/>
  <c r="L51" i="103"/>
  <c r="L55" i="103"/>
  <c r="AG56" i="103"/>
  <c r="AI56" i="103" s="1"/>
  <c r="L59" i="103"/>
  <c r="AG60" i="103"/>
  <c r="AI60" i="103" s="1"/>
  <c r="O73" i="103"/>
  <c r="L75" i="103"/>
  <c r="AG75" i="103"/>
  <c r="AJ75" i="103" s="1"/>
  <c r="AE76" i="103"/>
  <c r="N78" i="103"/>
  <c r="N93" i="103"/>
  <c r="AG96" i="103"/>
  <c r="AL96" i="103" s="1"/>
  <c r="AE96" i="103"/>
  <c r="O96" i="103"/>
  <c r="L96" i="103"/>
  <c r="A96" i="103"/>
  <c r="N101" i="103"/>
  <c r="AG104" i="103"/>
  <c r="AL104" i="103" s="1"/>
  <c r="AE104" i="103"/>
  <c r="O104" i="103"/>
  <c r="L104" i="103"/>
  <c r="A104" i="103"/>
  <c r="N133" i="103"/>
  <c r="L133" i="103"/>
  <c r="AG133" i="103"/>
  <c r="AN133" i="103" s="1"/>
  <c r="AE133" i="103"/>
  <c r="O133" i="103"/>
  <c r="N141" i="103"/>
  <c r="L141" i="103"/>
  <c r="AG141" i="103"/>
  <c r="AN141" i="103" s="1"/>
  <c r="AE141" i="103"/>
  <c r="O141" i="103"/>
  <c r="N149" i="103"/>
  <c r="L149" i="103"/>
  <c r="AG149" i="103"/>
  <c r="AN149" i="103" s="1"/>
  <c r="AE149" i="103"/>
  <c r="O149" i="103"/>
  <c r="N157" i="103"/>
  <c r="L157" i="103"/>
  <c r="AG157" i="103"/>
  <c r="AN157" i="103" s="1"/>
  <c r="AE157" i="103"/>
  <c r="O157" i="103"/>
  <c r="N153" i="103"/>
  <c r="L153" i="103"/>
  <c r="AG153" i="103"/>
  <c r="AN153" i="103" s="1"/>
  <c r="AE153" i="103"/>
  <c r="O153" i="103"/>
  <c r="L40" i="103"/>
  <c r="AE52" i="103"/>
  <c r="N52" i="103"/>
  <c r="N79" i="103"/>
  <c r="AE110" i="103"/>
  <c r="A110" i="103"/>
  <c r="O110" i="103"/>
  <c r="L110" i="103"/>
  <c r="AG21" i="103"/>
  <c r="AH21" i="103" s="1"/>
  <c r="O37" i="103"/>
  <c r="AG39" i="103"/>
  <c r="AI39" i="103" s="1"/>
  <c r="AE42" i="103"/>
  <c r="N42" i="103"/>
  <c r="O43" i="103"/>
  <c r="AE50" i="103"/>
  <c r="N50" i="103"/>
  <c r="O51" i="103"/>
  <c r="AE54" i="103"/>
  <c r="N54" i="103"/>
  <c r="O55" i="103"/>
  <c r="AE58" i="103"/>
  <c r="N58" i="103"/>
  <c r="O59" i="103"/>
  <c r="AE62" i="103"/>
  <c r="N62" i="103"/>
  <c r="L72" i="103"/>
  <c r="A72" i="103"/>
  <c r="AG72" i="103"/>
  <c r="AJ72" i="103" s="1"/>
  <c r="O78" i="103"/>
  <c r="L80" i="103"/>
  <c r="A80" i="103"/>
  <c r="AG80" i="103"/>
  <c r="AJ80" i="103" s="1"/>
  <c r="A82" i="103"/>
  <c r="AE82" i="103"/>
  <c r="N82" i="103"/>
  <c r="A84" i="103"/>
  <c r="AE84" i="103"/>
  <c r="N84" i="103"/>
  <c r="AG99" i="103"/>
  <c r="AL99" i="103" s="1"/>
  <c r="AE99" i="103"/>
  <c r="O99" i="103"/>
  <c r="L99" i="103"/>
  <c r="A99" i="103"/>
  <c r="AG107" i="103"/>
  <c r="AL107" i="103" s="1"/>
  <c r="AE107" i="103"/>
  <c r="O107" i="103"/>
  <c r="L107" i="103"/>
  <c r="A107" i="103"/>
  <c r="AG113" i="103"/>
  <c r="AM113" i="103" s="1"/>
  <c r="L113" i="103"/>
  <c r="A113" i="103"/>
  <c r="AE113" i="103"/>
  <c r="N113" i="103"/>
  <c r="A123" i="103"/>
  <c r="N134" i="103"/>
  <c r="L134" i="103"/>
  <c r="A134" i="103"/>
  <c r="AG134" i="103"/>
  <c r="AN134" i="103" s="1"/>
  <c r="AE134" i="103"/>
  <c r="O134" i="103"/>
  <c r="N142" i="103"/>
  <c r="L142" i="103"/>
  <c r="A142" i="103"/>
  <c r="AG142" i="103"/>
  <c r="AN142" i="103" s="1"/>
  <c r="AE142" i="103"/>
  <c r="O142" i="103"/>
  <c r="N150" i="103"/>
  <c r="L150" i="103"/>
  <c r="AG150" i="103"/>
  <c r="AN150" i="103" s="1"/>
  <c r="AE150" i="103"/>
  <c r="O150" i="103"/>
  <c r="A180" i="103"/>
  <c r="AP197" i="103"/>
  <c r="N161" i="103"/>
  <c r="L161" i="103"/>
  <c r="AG161" i="103"/>
  <c r="AN161" i="103" s="1"/>
  <c r="AE161" i="103"/>
  <c r="O161" i="103"/>
  <c r="AE48" i="103"/>
  <c r="N48" i="103"/>
  <c r="AE83" i="103"/>
  <c r="N83" i="103"/>
  <c r="A85" i="103"/>
  <c r="AG29" i="103"/>
  <c r="AH29" i="103" s="1"/>
  <c r="A34" i="103"/>
  <c r="AE46" i="103"/>
  <c r="N46" i="103"/>
  <c r="O47" i="103"/>
  <c r="AG20" i="103"/>
  <c r="AH20" i="103" s="1"/>
  <c r="L25" i="103"/>
  <c r="N26" i="103"/>
  <c r="AE27" i="103"/>
  <c r="AG28" i="103"/>
  <c r="AH28" i="103" s="1"/>
  <c r="A31" i="103"/>
  <c r="L35" i="103"/>
  <c r="O36" i="103"/>
  <c r="AE37" i="103"/>
  <c r="AG38" i="103"/>
  <c r="AI38" i="103" s="1"/>
  <c r="L42" i="103"/>
  <c r="AG43" i="103"/>
  <c r="AI43" i="103" s="1"/>
  <c r="L46" i="103"/>
  <c r="AG47" i="103"/>
  <c r="AI47" i="103" s="1"/>
  <c r="L50" i="103"/>
  <c r="AG51" i="103"/>
  <c r="AI51" i="103" s="1"/>
  <c r="L54" i="103"/>
  <c r="AG55" i="103"/>
  <c r="AI55" i="103" s="1"/>
  <c r="L58" i="103"/>
  <c r="AG59" i="103"/>
  <c r="AI59" i="103" s="1"/>
  <c r="A61" i="103"/>
  <c r="L62" i="103"/>
  <c r="N72" i="103"/>
  <c r="L77" i="103"/>
  <c r="A77" i="103"/>
  <c r="AG77" i="103"/>
  <c r="AJ77" i="103" s="1"/>
  <c r="AE78" i="103"/>
  <c r="N80" i="103"/>
  <c r="L82" i="103"/>
  <c r="L84" i="103"/>
  <c r="AG94" i="103"/>
  <c r="AL94" i="103" s="1"/>
  <c r="AE94" i="103"/>
  <c r="O94" i="103"/>
  <c r="L94" i="103"/>
  <c r="A94" i="103"/>
  <c r="N99" i="103"/>
  <c r="AG102" i="103"/>
  <c r="AL102" i="103" s="1"/>
  <c r="AE102" i="103"/>
  <c r="O102" i="103"/>
  <c r="L102" i="103"/>
  <c r="A102" i="103"/>
  <c r="N107" i="103"/>
  <c r="O113" i="103"/>
  <c r="N135" i="103"/>
  <c r="L135" i="103"/>
  <c r="A135" i="103"/>
  <c r="AG135" i="103"/>
  <c r="AN135" i="103" s="1"/>
  <c r="AE135" i="103"/>
  <c r="O135" i="103"/>
  <c r="N143" i="103"/>
  <c r="L143" i="103"/>
  <c r="A143" i="103"/>
  <c r="AG143" i="103"/>
  <c r="AN143" i="103" s="1"/>
  <c r="AE143" i="103"/>
  <c r="O143" i="103"/>
  <c r="N151" i="103"/>
  <c r="L151" i="103"/>
  <c r="A151" i="103"/>
  <c r="AG151" i="103"/>
  <c r="AN151" i="103" s="1"/>
  <c r="AE151" i="103"/>
  <c r="O151" i="103"/>
  <c r="N159" i="103"/>
  <c r="L159" i="103"/>
  <c r="A159" i="103"/>
  <c r="AG159" i="103"/>
  <c r="AN159" i="103" s="1"/>
  <c r="AE159" i="103"/>
  <c r="O159" i="103"/>
  <c r="AG92" i="103"/>
  <c r="AL92" i="103" s="1"/>
  <c r="AE92" i="103"/>
  <c r="O92" i="103"/>
  <c r="L92" i="103"/>
  <c r="A92" i="103"/>
  <c r="N145" i="103"/>
  <c r="L145" i="103"/>
  <c r="A145" i="103"/>
  <c r="AG145" i="103"/>
  <c r="AN145" i="103" s="1"/>
  <c r="AE145" i="103"/>
  <c r="O145" i="103"/>
  <c r="A124" i="103"/>
  <c r="A122" i="103"/>
  <c r="A125" i="103"/>
  <c r="A22" i="103"/>
  <c r="A30" i="103"/>
  <c r="O35" i="103"/>
  <c r="AG37" i="103"/>
  <c r="AI37" i="103" s="1"/>
  <c r="A40" i="103"/>
  <c r="AE41" i="103"/>
  <c r="N41" i="103"/>
  <c r="O42" i="103"/>
  <c r="AE45" i="103"/>
  <c r="N45" i="103"/>
  <c r="O46" i="103"/>
  <c r="AE49" i="103"/>
  <c r="N49" i="103"/>
  <c r="O50" i="103"/>
  <c r="AE53" i="103"/>
  <c r="N53" i="103"/>
  <c r="O54" i="103"/>
  <c r="AE57" i="103"/>
  <c r="N57" i="103"/>
  <c r="O58" i="103"/>
  <c r="AE61" i="103"/>
  <c r="N61" i="103"/>
  <c r="O62" i="103"/>
  <c r="O72" i="103"/>
  <c r="L74" i="103"/>
  <c r="A74" i="103"/>
  <c r="AG74" i="103"/>
  <c r="AJ74" i="103" s="1"/>
  <c r="AE75" i="103"/>
  <c r="N77" i="103"/>
  <c r="O80" i="103"/>
  <c r="O82" i="103"/>
  <c r="O84" i="103"/>
  <c r="N94" i="103"/>
  <c r="AG97" i="103"/>
  <c r="AL97" i="103" s="1"/>
  <c r="AE97" i="103"/>
  <c r="O97" i="103"/>
  <c r="L97" i="103"/>
  <c r="A97" i="103"/>
  <c r="AG105" i="103"/>
  <c r="AL105" i="103" s="1"/>
  <c r="AE105" i="103"/>
  <c r="O105" i="103"/>
  <c r="L105" i="103"/>
  <c r="A105" i="103"/>
  <c r="AG117" i="103"/>
  <c r="AM117" i="103" s="1"/>
  <c r="N117" i="103"/>
  <c r="L117" i="103"/>
  <c r="A117" i="103"/>
  <c r="AE117" i="103"/>
  <c r="O117" i="103"/>
  <c r="N136" i="103"/>
  <c r="L136" i="103"/>
  <c r="A136" i="103"/>
  <c r="AG136" i="103"/>
  <c r="AN136" i="103" s="1"/>
  <c r="AE136" i="103"/>
  <c r="O136" i="103"/>
  <c r="N144" i="103"/>
  <c r="L144" i="103"/>
  <c r="A144" i="103"/>
  <c r="AG144" i="103"/>
  <c r="AN144" i="103" s="1"/>
  <c r="AE144" i="103"/>
  <c r="O144" i="103"/>
  <c r="N152" i="103"/>
  <c r="L152" i="103"/>
  <c r="A152" i="103"/>
  <c r="AG152" i="103"/>
  <c r="AN152" i="103" s="1"/>
  <c r="AE152" i="103"/>
  <c r="O152" i="103"/>
  <c r="N165" i="103"/>
  <c r="L165" i="103"/>
  <c r="A165" i="103"/>
  <c r="AG165" i="103"/>
  <c r="AN165" i="103" s="1"/>
  <c r="AE165" i="103"/>
  <c r="O165" i="103"/>
  <c r="N85" i="103"/>
  <c r="N86" i="103"/>
  <c r="N87" i="103"/>
  <c r="N88" i="103"/>
  <c r="N89" i="103"/>
  <c r="N90" i="103"/>
  <c r="AE114" i="103"/>
  <c r="AG177" i="103"/>
  <c r="AO177" i="103" s="1"/>
  <c r="AE177" i="103"/>
  <c r="O177" i="103"/>
  <c r="N177" i="103"/>
  <c r="L177" i="103"/>
  <c r="AG116" i="103"/>
  <c r="AM116" i="103" s="1"/>
  <c r="L116" i="103"/>
  <c r="AG119" i="103"/>
  <c r="AM119" i="103" s="1"/>
  <c r="AE119" i="103"/>
  <c r="N119" i="103"/>
  <c r="L119" i="103"/>
  <c r="AG121" i="103"/>
  <c r="AM121" i="103" s="1"/>
  <c r="AE121" i="103"/>
  <c r="N121" i="103"/>
  <c r="L121" i="103"/>
  <c r="AG123" i="103"/>
  <c r="AM123" i="103" s="1"/>
  <c r="AE123" i="103"/>
  <c r="N123" i="103"/>
  <c r="L123" i="103"/>
  <c r="AG125" i="103"/>
  <c r="AM125" i="103" s="1"/>
  <c r="AE125" i="103"/>
  <c r="N125" i="103"/>
  <c r="L125" i="103"/>
  <c r="AG127" i="103"/>
  <c r="AM127" i="103" s="1"/>
  <c r="AE127" i="103"/>
  <c r="N127" i="103"/>
  <c r="L127" i="103"/>
  <c r="N63" i="103"/>
  <c r="AE85" i="103"/>
  <c r="N116" i="103"/>
  <c r="O119" i="103"/>
  <c r="O121" i="103"/>
  <c r="AG178" i="103"/>
  <c r="AO178" i="103" s="1"/>
  <c r="AE178" i="103"/>
  <c r="O178" i="103"/>
  <c r="N178" i="103"/>
  <c r="L178" i="103"/>
  <c r="N158" i="103"/>
  <c r="L158" i="103"/>
  <c r="A158" i="103"/>
  <c r="N160" i="103"/>
  <c r="L160" i="103"/>
  <c r="A160" i="103"/>
  <c r="N162" i="103"/>
  <c r="L162" i="103"/>
  <c r="A162" i="103"/>
  <c r="N164" i="103"/>
  <c r="L164" i="103"/>
  <c r="A164" i="103"/>
  <c r="N166" i="103"/>
  <c r="L166" i="103"/>
  <c r="A166" i="103"/>
  <c r="AE116" i="103"/>
  <c r="AG118" i="103"/>
  <c r="AM118" i="103" s="1"/>
  <c r="N118" i="103"/>
  <c r="L118" i="103"/>
  <c r="O158" i="103"/>
  <c r="O160" i="103"/>
  <c r="O162" i="103"/>
  <c r="AG179" i="103"/>
  <c r="AO179" i="103" s="1"/>
  <c r="AE179" i="103"/>
  <c r="O179" i="103"/>
  <c r="N179" i="103"/>
  <c r="L179" i="103"/>
  <c r="AG114" i="103"/>
  <c r="AM114" i="103" s="1"/>
  <c r="L114" i="103"/>
  <c r="O118" i="103"/>
  <c r="AG120" i="103"/>
  <c r="AM120" i="103" s="1"/>
  <c r="AE120" i="103"/>
  <c r="N120" i="103"/>
  <c r="L120" i="103"/>
  <c r="AG122" i="103"/>
  <c r="AM122" i="103" s="1"/>
  <c r="AE122" i="103"/>
  <c r="N122" i="103"/>
  <c r="L122" i="103"/>
  <c r="AG124" i="103"/>
  <c r="AM124" i="103" s="1"/>
  <c r="AE124" i="103"/>
  <c r="N124" i="103"/>
  <c r="L124" i="103"/>
  <c r="AG126" i="103"/>
  <c r="AM126" i="103" s="1"/>
  <c r="AE126" i="103"/>
  <c r="N126" i="103"/>
  <c r="L126" i="103"/>
  <c r="AE158" i="103"/>
  <c r="AE160" i="103"/>
  <c r="AE162" i="103"/>
  <c r="AE164" i="103"/>
  <c r="AE166" i="103"/>
  <c r="N114" i="103"/>
  <c r="AG158" i="103"/>
  <c r="AN158" i="103" s="1"/>
  <c r="AG160" i="103"/>
  <c r="AN160" i="103" s="1"/>
  <c r="AG176" i="103"/>
  <c r="AO176" i="103" s="1"/>
  <c r="AE176" i="103"/>
  <c r="O176" i="103"/>
  <c r="N176" i="103"/>
  <c r="L176" i="103"/>
  <c r="AG180" i="103"/>
  <c r="AO180" i="103" s="1"/>
  <c r="AE180" i="103"/>
  <c r="O180" i="103"/>
  <c r="N180" i="103"/>
  <c r="L180" i="103"/>
  <c r="A187" i="103"/>
  <c r="A188" i="103"/>
  <c r="A189" i="103"/>
  <c r="A190" i="103"/>
  <c r="A191" i="103"/>
  <c r="A192" i="103"/>
  <c r="A193" i="103"/>
  <c r="A194" i="103"/>
  <c r="A195" i="103"/>
  <c r="A196" i="103"/>
  <c r="L181" i="103"/>
  <c r="N181" i="103"/>
  <c r="N182" i="103"/>
  <c r="N183" i="103"/>
  <c r="N184" i="103"/>
  <c r="N185" i="103"/>
  <c r="L187" i="103"/>
  <c r="L188" i="103"/>
  <c r="L189" i="103"/>
  <c r="L190" i="103"/>
  <c r="L191" i="103"/>
  <c r="L192" i="103"/>
  <c r="L193" i="103"/>
  <c r="L194" i="103"/>
  <c r="L195" i="103"/>
  <c r="L196" i="103"/>
  <c r="A167" i="103"/>
  <c r="A168" i="103"/>
  <c r="A169" i="103"/>
  <c r="A170" i="103"/>
  <c r="A171" i="103"/>
  <c r="A172" i="103"/>
  <c r="A173" i="103"/>
  <c r="O181" i="103"/>
  <c r="O182" i="103"/>
  <c r="O183" i="103"/>
  <c r="O184" i="103"/>
  <c r="O185" i="103"/>
  <c r="N187" i="103"/>
  <c r="N188" i="103"/>
  <c r="N189" i="103"/>
  <c r="N190" i="103"/>
  <c r="N191" i="103"/>
  <c r="N192" i="103"/>
  <c r="N193" i="103"/>
  <c r="N194" i="103"/>
  <c r="N195" i="103"/>
  <c r="N196" i="103"/>
  <c r="AE181" i="103"/>
  <c r="AE182" i="103"/>
  <c r="AE183" i="103"/>
  <c r="AE184" i="103"/>
  <c r="AE185" i="103"/>
  <c r="O187" i="103"/>
  <c r="O188" i="103"/>
  <c r="O189" i="103"/>
  <c r="O190" i="103"/>
  <c r="O191" i="103"/>
  <c r="O192" i="103"/>
  <c r="O193" i="103"/>
  <c r="O194" i="103"/>
  <c r="O195" i="103"/>
  <c r="O196" i="103"/>
  <c r="L167" i="103"/>
  <c r="L168" i="103"/>
  <c r="L169" i="103"/>
  <c r="L170" i="103"/>
  <c r="L171" i="103"/>
  <c r="L172" i="103"/>
  <c r="L173" i="103"/>
  <c r="AE187" i="103"/>
  <c r="AE188" i="103"/>
  <c r="AE189" i="103"/>
  <c r="AE190" i="103"/>
  <c r="AE191" i="103"/>
  <c r="AE192" i="103"/>
  <c r="AE193" i="103"/>
  <c r="AE194" i="103"/>
  <c r="AE195" i="103"/>
  <c r="AE196" i="103"/>
  <c r="AK197" i="103" l="1"/>
  <c r="AO197" i="103"/>
  <c r="A21" i="103"/>
  <c r="A60" i="103"/>
  <c r="A56" i="103"/>
  <c r="A52" i="103"/>
  <c r="A48" i="103"/>
  <c r="A20" i="103"/>
  <c r="A118" i="103"/>
  <c r="A64" i="103"/>
  <c r="A39" i="103"/>
  <c r="A44" i="103"/>
  <c r="A38" i="103"/>
  <c r="A53" i="103"/>
  <c r="A57" i="103"/>
  <c r="A23" i="103"/>
  <c r="A161" i="103"/>
  <c r="A150" i="103"/>
  <c r="A120" i="103"/>
  <c r="A149" i="103"/>
  <c r="A138" i="103"/>
  <c r="A139" i="103"/>
  <c r="A177" i="103"/>
  <c r="A43" i="103"/>
  <c r="A47" i="103"/>
  <c r="AH197" i="103"/>
  <c r="A116" i="103"/>
  <c r="A140" i="103"/>
  <c r="A73" i="103"/>
  <c r="A54" i="103"/>
  <c r="A58" i="103"/>
  <c r="A59" i="103"/>
  <c r="A33" i="103"/>
  <c r="A83" i="103"/>
  <c r="A153" i="103"/>
  <c r="A157" i="103"/>
  <c r="A36" i="103"/>
  <c r="A119" i="103"/>
  <c r="A147" i="103"/>
  <c r="A146" i="103"/>
  <c r="A95" i="103"/>
  <c r="A41" i="103"/>
  <c r="A51" i="103"/>
  <c r="AI197" i="103"/>
  <c r="A176" i="103"/>
  <c r="A178" i="103"/>
  <c r="A148" i="103"/>
  <c r="A115" i="103"/>
  <c r="A137" i="103"/>
  <c r="A63" i="103"/>
  <c r="A181" i="103"/>
  <c r="A42" i="103"/>
  <c r="AL197" i="103"/>
  <c r="A133" i="103"/>
  <c r="A121" i="103"/>
  <c r="A76" i="103"/>
  <c r="A155" i="103"/>
  <c r="A154" i="103"/>
  <c r="A45" i="103"/>
  <c r="A62" i="103"/>
  <c r="A35" i="103"/>
  <c r="A130" i="103"/>
  <c r="A114" i="103"/>
  <c r="A156" i="103"/>
  <c r="AN197" i="103"/>
  <c r="A50" i="103"/>
  <c r="A55" i="103"/>
  <c r="AM197" i="103"/>
  <c r="A179" i="103"/>
  <c r="A141" i="103"/>
  <c r="A75" i="103"/>
  <c r="A93" i="103"/>
  <c r="AJ197" i="103"/>
  <c r="A131" i="103"/>
  <c r="A37" i="103"/>
  <c r="A129" i="103"/>
  <c r="A49" i="103"/>
  <c r="A46" i="103"/>
  <c r="B60" i="1"/>
  <c r="W24" i="1" l="1"/>
  <c r="Q24" i="1" l="1"/>
  <c r="R24" i="1"/>
  <c r="N24" i="1"/>
  <c r="U24" i="1"/>
  <c r="S24" i="1"/>
  <c r="T24" i="1"/>
  <c r="V24" i="1"/>
  <c r="O24" i="1"/>
  <c r="X24" i="1" l="1"/>
  <c r="Y24" i="1" s="1"/>
  <c r="P24" i="1"/>
  <c r="T1" i="78" l="1"/>
  <c r="AB149" i="78" l="1"/>
  <c r="AB147" i="78"/>
  <c r="AB136" i="78"/>
  <c r="AB135" i="78"/>
  <c r="AB133" i="78"/>
  <c r="AD125" i="78"/>
  <c r="AC125" i="78"/>
  <c r="T124" i="78"/>
  <c r="AC124" i="78" s="1"/>
  <c r="D124" i="78"/>
  <c r="T123" i="78"/>
  <c r="AC123" i="78" s="1"/>
  <c r="D123" i="78"/>
  <c r="T122" i="78"/>
  <c r="AC122" i="78" s="1"/>
  <c r="D122" i="78"/>
  <c r="T121" i="78"/>
  <c r="AC121" i="78" s="1"/>
  <c r="D121" i="78"/>
  <c r="T120" i="78"/>
  <c r="AC120" i="78" s="1"/>
  <c r="D120" i="78"/>
  <c r="T119" i="78"/>
  <c r="AC119" i="78" s="1"/>
  <c r="D119" i="78"/>
  <c r="T118" i="78"/>
  <c r="AC118" i="78" s="1"/>
  <c r="D118" i="78"/>
  <c r="T117" i="78"/>
  <c r="AC117" i="78" s="1"/>
  <c r="D117" i="78"/>
  <c r="T116" i="78"/>
  <c r="AC116" i="78" s="1"/>
  <c r="D116" i="78"/>
  <c r="AC115" i="78"/>
  <c r="T115" i="78"/>
  <c r="D115" i="78"/>
  <c r="T113" i="78"/>
  <c r="AB113" i="78" s="1"/>
  <c r="D113" i="78"/>
  <c r="T112" i="78"/>
  <c r="AB112" i="78" s="1"/>
  <c r="D112" i="78"/>
  <c r="T111" i="78"/>
  <c r="AB111" i="78" s="1"/>
  <c r="D111" i="78"/>
  <c r="T110" i="78"/>
  <c r="AB110" i="78" s="1"/>
  <c r="D110" i="78"/>
  <c r="T109" i="78"/>
  <c r="AB109" i="78" s="1"/>
  <c r="D109" i="78"/>
  <c r="AB108" i="78"/>
  <c r="T108" i="78"/>
  <c r="T107" i="78"/>
  <c r="AB107" i="78" s="1"/>
  <c r="T106" i="78"/>
  <c r="AB106" i="78" s="1"/>
  <c r="T105" i="78"/>
  <c r="AB105" i="78" s="1"/>
  <c r="T104" i="78"/>
  <c r="AB104" i="78" s="1"/>
  <c r="T103" i="78"/>
  <c r="AB103" i="78" s="1"/>
  <c r="T102" i="78"/>
  <c r="AB102" i="78" s="1"/>
  <c r="T101" i="78"/>
  <c r="AB101" i="78" s="1"/>
  <c r="T100" i="78"/>
  <c r="AB100" i="78" s="1"/>
  <c r="T99" i="78"/>
  <c r="AB99" i="78" s="1"/>
  <c r="T98" i="78"/>
  <c r="AB98" i="78" s="1"/>
  <c r="T97" i="78"/>
  <c r="AB97" i="78" s="1"/>
  <c r="T96" i="78"/>
  <c r="AB96" i="78" s="1"/>
  <c r="T95" i="78"/>
  <c r="AB95" i="78" s="1"/>
  <c r="T94" i="78"/>
  <c r="AB94" i="78" s="1"/>
  <c r="T93" i="78"/>
  <c r="AB93" i="78" s="1"/>
  <c r="AB92" i="78"/>
  <c r="T92" i="78"/>
  <c r="T91" i="78"/>
  <c r="AB91" i="78" s="1"/>
  <c r="T90" i="78"/>
  <c r="AB90" i="78" s="1"/>
  <c r="T89" i="78"/>
  <c r="AB89" i="78" s="1"/>
  <c r="AB88" i="78"/>
  <c r="T88" i="78"/>
  <c r="T87" i="78"/>
  <c r="AB87" i="78" s="1"/>
  <c r="T86" i="78"/>
  <c r="AB86" i="78" s="1"/>
  <c r="T85" i="78"/>
  <c r="AB85" i="78" s="1"/>
  <c r="AB84" i="78"/>
  <c r="T84" i="78"/>
  <c r="T82" i="78"/>
  <c r="AA81" i="78"/>
  <c r="T81" i="78"/>
  <c r="D81" i="78"/>
  <c r="T80" i="78"/>
  <c r="AA80" i="78" s="1"/>
  <c r="D80" i="78"/>
  <c r="AA79" i="78"/>
  <c r="T79" i="78"/>
  <c r="D79" i="78"/>
  <c r="T78" i="78"/>
  <c r="AA78" i="78" s="1"/>
  <c r="D78" i="78"/>
  <c r="T77" i="78"/>
  <c r="AA77" i="78" s="1"/>
  <c r="D77" i="78"/>
  <c r="T76" i="78"/>
  <c r="AA76" i="78" s="1"/>
  <c r="D76" i="78"/>
  <c r="T75" i="78"/>
  <c r="AA75" i="78" s="1"/>
  <c r="D75" i="78"/>
  <c r="T74" i="78"/>
  <c r="AA74" i="78" s="1"/>
  <c r="D74" i="78"/>
  <c r="T73" i="78"/>
  <c r="AA73" i="78" s="1"/>
  <c r="D73" i="78"/>
  <c r="T72" i="78"/>
  <c r="AA72" i="78" s="1"/>
  <c r="D72" i="78"/>
  <c r="T71" i="78"/>
  <c r="T70" i="78"/>
  <c r="Z70" i="78" s="1"/>
  <c r="D70" i="78"/>
  <c r="T69" i="78"/>
  <c r="Z69" i="78" s="1"/>
  <c r="D69" i="78"/>
  <c r="Z68" i="78"/>
  <c r="T68" i="78"/>
  <c r="D68" i="78"/>
  <c r="Z67" i="78"/>
  <c r="T67" i="78"/>
  <c r="D67" i="78"/>
  <c r="T66" i="78"/>
  <c r="Z66" i="78" s="1"/>
  <c r="D66" i="78"/>
  <c r="Z65" i="78"/>
  <c r="T65" i="78"/>
  <c r="D65" i="78"/>
  <c r="T64" i="78"/>
  <c r="Z64" i="78" s="1"/>
  <c r="T63" i="78"/>
  <c r="Z63" i="78" s="1"/>
  <c r="D63" i="78"/>
  <c r="Z62" i="78"/>
  <c r="T62" i="78"/>
  <c r="D62" i="78"/>
  <c r="T61" i="78"/>
  <c r="Z61" i="78" s="1"/>
  <c r="D61" i="78"/>
  <c r="T60" i="78"/>
  <c r="Y59" i="78"/>
  <c r="T59" i="78"/>
  <c r="D59" i="78"/>
  <c r="T58" i="78"/>
  <c r="Y58" i="78" s="1"/>
  <c r="D58" i="78"/>
  <c r="T57" i="78"/>
  <c r="Y57" i="78" s="1"/>
  <c r="D57" i="78"/>
  <c r="Y56" i="78"/>
  <c r="T56" i="78"/>
  <c r="D56" i="78"/>
  <c r="T55" i="78"/>
  <c r="Y55" i="78" s="1"/>
  <c r="D55" i="78"/>
  <c r="T54" i="78"/>
  <c r="Y54" i="78" s="1"/>
  <c r="D54" i="78"/>
  <c r="T53" i="78"/>
  <c r="Y53" i="78" s="1"/>
  <c r="D53" i="78"/>
  <c r="T52" i="78"/>
  <c r="Y52" i="78" s="1"/>
  <c r="D52" i="78"/>
  <c r="Y51" i="78"/>
  <c r="T51" i="78"/>
  <c r="D51" i="78"/>
  <c r="Y50" i="78"/>
  <c r="T50" i="78"/>
  <c r="D50" i="78"/>
  <c r="T49" i="78"/>
  <c r="T48" i="78"/>
  <c r="X48" i="78" s="1"/>
  <c r="D48" i="78"/>
  <c r="T47" i="78"/>
  <c r="X47" i="78" s="1"/>
  <c r="D47" i="78"/>
  <c r="X46" i="78"/>
  <c r="T46" i="78"/>
  <c r="D46" i="78"/>
  <c r="X45" i="78"/>
  <c r="T45" i="78"/>
  <c r="D45" i="78"/>
  <c r="X44" i="78"/>
  <c r="T44" i="78"/>
  <c r="D44" i="78"/>
  <c r="T43" i="78"/>
  <c r="X43" i="78" s="1"/>
  <c r="D43" i="78"/>
  <c r="X42" i="78"/>
  <c r="T42" i="78"/>
  <c r="D42" i="78"/>
  <c r="T41" i="78"/>
  <c r="X41" i="78" s="1"/>
  <c r="D41" i="78"/>
  <c r="T40" i="78"/>
  <c r="X40" i="78" s="1"/>
  <c r="D40" i="78"/>
  <c r="T39" i="78"/>
  <c r="W38" i="78"/>
  <c r="T38" i="78"/>
  <c r="D38" i="78"/>
  <c r="T37" i="78"/>
  <c r="W37" i="78" s="1"/>
  <c r="D37" i="78"/>
  <c r="W36" i="78"/>
  <c r="T36" i="78"/>
  <c r="D36" i="78"/>
  <c r="T35" i="78"/>
  <c r="W35" i="78" s="1"/>
  <c r="D35" i="78"/>
  <c r="T34" i="78"/>
  <c r="W34" i="78" s="1"/>
  <c r="D34" i="78"/>
  <c r="T33" i="78"/>
  <c r="W33" i="78" s="1"/>
  <c r="D33" i="78"/>
  <c r="W32" i="78"/>
  <c r="T32" i="78"/>
  <c r="D32" i="78"/>
  <c r="T31" i="78"/>
  <c r="W31" i="78" s="1"/>
  <c r="D31" i="78"/>
  <c r="T30" i="78"/>
  <c r="W30" i="78" s="1"/>
  <c r="D30" i="78"/>
  <c r="T29" i="78"/>
  <c r="W29" i="78" s="1"/>
  <c r="D29" i="78"/>
  <c r="T28" i="78"/>
  <c r="T27" i="78"/>
  <c r="V27" i="78" s="1"/>
  <c r="D27" i="78"/>
  <c r="T26" i="78"/>
  <c r="V26" i="78" s="1"/>
  <c r="D26" i="78"/>
  <c r="T25" i="78"/>
  <c r="V25" i="78" s="1"/>
  <c r="D25" i="78"/>
  <c r="V24" i="78"/>
  <c r="T24" i="78"/>
  <c r="D24" i="78"/>
  <c r="T23" i="78"/>
  <c r="V23" i="78" s="1"/>
  <c r="D23" i="78"/>
  <c r="T22" i="78"/>
  <c r="V22" i="78" s="1"/>
  <c r="D22" i="78"/>
  <c r="T21" i="78"/>
  <c r="V21" i="78" s="1"/>
  <c r="D21" i="78"/>
  <c r="T20" i="78"/>
  <c r="V20" i="78" s="1"/>
  <c r="D20" i="78"/>
  <c r="T19" i="78"/>
  <c r="V19" i="78" s="1"/>
  <c r="D19" i="78"/>
  <c r="V18" i="78"/>
  <c r="T18" i="78"/>
  <c r="D18" i="78"/>
  <c r="U17" i="78"/>
  <c r="T17" i="78"/>
  <c r="D17" i="78"/>
  <c r="U15" i="78"/>
  <c r="T15" i="78"/>
  <c r="D15" i="78"/>
  <c r="T14" i="78"/>
  <c r="U14" i="78" s="1"/>
  <c r="D14" i="78"/>
  <c r="U13" i="78"/>
  <c r="T13" i="78"/>
  <c r="D13" i="78"/>
  <c r="T12" i="78"/>
  <c r="U12" i="78" s="1"/>
  <c r="D12" i="78"/>
  <c r="T11" i="78"/>
  <c r="U11" i="78" s="1"/>
  <c r="D11" i="78"/>
  <c r="T10" i="78"/>
  <c r="U10" i="78" s="1"/>
  <c r="D10" i="78"/>
  <c r="T9" i="78"/>
  <c r="U9" i="78" s="1"/>
  <c r="D9" i="78"/>
  <c r="T8" i="78"/>
  <c r="U8" i="78" s="1"/>
  <c r="D8" i="78"/>
  <c r="T6" i="78"/>
  <c r="AA125" i="78" l="1"/>
  <c r="V125" i="78"/>
  <c r="W125" i="78"/>
  <c r="U125" i="78"/>
  <c r="Y125" i="78"/>
  <c r="AB125" i="78"/>
  <c r="X125" i="78"/>
  <c r="Z125" i="78"/>
  <c r="U27" i="1"/>
  <c r="V29" i="1"/>
  <c r="U29" i="1"/>
  <c r="T29" i="1"/>
  <c r="S29" i="1"/>
  <c r="R29" i="1"/>
  <c r="Q29" i="1"/>
  <c r="P29" i="1"/>
  <c r="O29" i="1"/>
  <c r="N29" i="1"/>
  <c r="AB139" i="78" l="1"/>
  <c r="AB140" i="78" s="1"/>
  <c r="W29" i="1"/>
  <c r="W26" i="1" l="1"/>
  <c r="U26" i="1" l="1"/>
  <c r="T26" i="1"/>
  <c r="V26" i="1"/>
  <c r="P26" i="1"/>
  <c r="O26" i="1"/>
  <c r="Q26" i="1"/>
  <c r="S26" i="1"/>
  <c r="R26" i="1"/>
  <c r="N26" i="1" l="1"/>
  <c r="V35" i="1" l="1"/>
  <c r="W35" i="1"/>
  <c r="W31" i="1"/>
  <c r="N36" i="1"/>
  <c r="O36" i="1"/>
  <c r="P36" i="1"/>
  <c r="Q36" i="1"/>
  <c r="R36" i="1"/>
  <c r="S36" i="1"/>
  <c r="T36" i="1"/>
  <c r="U36" i="1"/>
  <c r="V36" i="1"/>
  <c r="W36" i="1"/>
  <c r="N37" i="1"/>
  <c r="O37" i="1"/>
  <c r="P37" i="1"/>
  <c r="Q37" i="1"/>
  <c r="R37" i="1"/>
  <c r="S37" i="1"/>
  <c r="T37" i="1"/>
  <c r="U37" i="1"/>
  <c r="V37" i="1"/>
  <c r="W37" i="1"/>
  <c r="N38" i="1"/>
  <c r="O38" i="1"/>
  <c r="P38" i="1"/>
  <c r="Q38" i="1"/>
  <c r="R38" i="1"/>
  <c r="S38" i="1"/>
  <c r="T38" i="1"/>
  <c r="U38" i="1"/>
  <c r="V38" i="1"/>
  <c r="W38" i="1"/>
  <c r="N39" i="1"/>
  <c r="O39" i="1"/>
  <c r="P39" i="1"/>
  <c r="Q39" i="1"/>
  <c r="R39" i="1"/>
  <c r="S39" i="1"/>
  <c r="T39" i="1"/>
  <c r="U39" i="1"/>
  <c r="V39" i="1"/>
  <c r="W39" i="1"/>
  <c r="N40" i="1"/>
  <c r="O40" i="1"/>
  <c r="P40" i="1"/>
  <c r="Q40" i="1"/>
  <c r="R40" i="1"/>
  <c r="S40" i="1"/>
  <c r="T40" i="1"/>
  <c r="U40" i="1"/>
  <c r="V40" i="1"/>
  <c r="W40" i="1"/>
  <c r="N41" i="1"/>
  <c r="O41" i="1"/>
  <c r="P41" i="1"/>
  <c r="Q41" i="1"/>
  <c r="R41" i="1"/>
  <c r="S41" i="1"/>
  <c r="T41" i="1"/>
  <c r="U41" i="1"/>
  <c r="V41" i="1"/>
  <c r="W41" i="1"/>
  <c r="N42" i="1"/>
  <c r="O42" i="1"/>
  <c r="P42" i="1"/>
  <c r="Q42" i="1"/>
  <c r="R42" i="1"/>
  <c r="S42" i="1"/>
  <c r="T42" i="1"/>
  <c r="U42" i="1"/>
  <c r="V42" i="1"/>
  <c r="W42" i="1"/>
  <c r="N43" i="1"/>
  <c r="O43" i="1"/>
  <c r="P43" i="1"/>
  <c r="Q43" i="1"/>
  <c r="R43" i="1"/>
  <c r="S43" i="1"/>
  <c r="T43" i="1"/>
  <c r="U43" i="1"/>
  <c r="V43" i="1"/>
  <c r="W43" i="1"/>
  <c r="N44" i="1"/>
  <c r="O44" i="1"/>
  <c r="P44" i="1"/>
  <c r="Q44" i="1"/>
  <c r="R44" i="1"/>
  <c r="S44" i="1"/>
  <c r="T44" i="1"/>
  <c r="U44" i="1"/>
  <c r="V44" i="1"/>
  <c r="W44" i="1"/>
  <c r="N45" i="1"/>
  <c r="O45" i="1"/>
  <c r="P45" i="1"/>
  <c r="Q45" i="1"/>
  <c r="R45" i="1"/>
  <c r="S45" i="1"/>
  <c r="T45" i="1"/>
  <c r="U45" i="1"/>
  <c r="V45" i="1"/>
  <c r="W45" i="1"/>
  <c r="W34" i="1"/>
  <c r="W33" i="1"/>
  <c r="T33" i="1"/>
  <c r="V33" i="1"/>
  <c r="C13" i="1"/>
  <c r="C15" i="1"/>
  <c r="C16" i="1"/>
  <c r="A11" i="1"/>
  <c r="A13" i="1" s="1"/>
  <c r="A14" i="1" s="1"/>
  <c r="A15" i="1" s="1"/>
  <c r="A16" i="1" s="1"/>
  <c r="A17" i="1" s="1"/>
  <c r="X29" i="1" l="1"/>
  <c r="Y29" i="1" s="1"/>
  <c r="AC5" i="1" s="1"/>
  <c r="X26" i="1"/>
  <c r="Y26" i="1" s="1"/>
  <c r="P28" i="1"/>
  <c r="R27" i="1"/>
  <c r="P27" i="1"/>
  <c r="R25" i="1"/>
  <c r="R46" i="1" s="1"/>
  <c r="U25" i="1"/>
  <c r="U46" i="1" s="1"/>
  <c r="S25" i="1"/>
  <c r="S46" i="1" s="1"/>
  <c r="O25" i="1"/>
  <c r="O46" i="1" s="1"/>
  <c r="P25" i="1"/>
  <c r="P46" i="1" s="1"/>
  <c r="U32" i="1"/>
  <c r="Q30" i="1"/>
  <c r="T30" i="1"/>
  <c r="W25" i="1"/>
  <c r="W46" i="1" s="1"/>
  <c r="Q31" i="1"/>
  <c r="W32" i="1"/>
  <c r="O31" i="1"/>
  <c r="W30" i="1"/>
  <c r="S32" i="1"/>
  <c r="R32" i="1"/>
  <c r="U34" i="1"/>
  <c r="O34" i="1"/>
  <c r="V34" i="1"/>
  <c r="T32" i="1"/>
  <c r="O27" i="1"/>
  <c r="S27" i="1"/>
  <c r="Q28" i="1"/>
  <c r="O32" i="1"/>
  <c r="U33" i="1"/>
  <c r="X43" i="1"/>
  <c r="Y43" i="1" s="1"/>
  <c r="X36" i="1"/>
  <c r="Y36" i="1" s="1"/>
  <c r="X44" i="1"/>
  <c r="Y44" i="1" s="1"/>
  <c r="X37" i="1"/>
  <c r="Y37" i="1" s="1"/>
  <c r="X45" i="1"/>
  <c r="Y45" i="1" s="1"/>
  <c r="X38" i="1"/>
  <c r="Y38" i="1" s="1"/>
  <c r="X39" i="1"/>
  <c r="Y39" i="1" s="1"/>
  <c r="X40" i="1"/>
  <c r="Y40" i="1" s="1"/>
  <c r="X41" i="1"/>
  <c r="Y41" i="1" s="1"/>
  <c r="X42" i="1"/>
  <c r="Y42" i="1" s="1"/>
  <c r="Q27" i="1"/>
  <c r="R28" i="1"/>
  <c r="T28" i="1"/>
  <c r="V28" i="1"/>
  <c r="T25" i="1"/>
  <c r="T46" i="1" s="1"/>
  <c r="T27" i="1"/>
  <c r="O28" i="1"/>
  <c r="V27" i="1"/>
  <c r="W27" i="1"/>
  <c r="P32" i="1"/>
  <c r="R34" i="1"/>
  <c r="U35" i="1"/>
  <c r="V25" i="1"/>
  <c r="V46" i="1" s="1"/>
  <c r="R33" i="1"/>
  <c r="Q34" i="1"/>
  <c r="T35" i="1"/>
  <c r="S28" i="1"/>
  <c r="W28" i="1"/>
  <c r="Q33" i="1"/>
  <c r="R35" i="1"/>
  <c r="Q25" i="1"/>
  <c r="Q46" i="1" s="1"/>
  <c r="S34" i="1"/>
  <c r="P34" i="1"/>
  <c r="Q35" i="1"/>
  <c r="U28" i="1"/>
  <c r="V32" i="1"/>
  <c r="P33" i="1"/>
  <c r="R30" i="1"/>
  <c r="S35" i="1"/>
  <c r="P31" i="1"/>
  <c r="S33" i="1"/>
  <c r="T34" i="1"/>
  <c r="T31" i="1"/>
  <c r="Q32" i="1"/>
  <c r="O33" i="1"/>
  <c r="R31" i="1"/>
  <c r="P35" i="1"/>
  <c r="P30" i="1"/>
  <c r="O35" i="1"/>
  <c r="S30" i="1"/>
  <c r="V31" i="1"/>
  <c r="U30" i="1"/>
  <c r="O30" i="1"/>
  <c r="V30" i="1"/>
  <c r="S31" i="1"/>
  <c r="U31" i="1"/>
  <c r="C49" i="1" l="1"/>
  <c r="C48" i="1"/>
  <c r="X31" i="1"/>
  <c r="Y31" i="1" s="1"/>
  <c r="N31" i="1"/>
  <c r="C50" i="1"/>
  <c r="C51" i="1"/>
  <c r="C52" i="1"/>
  <c r="X27" i="1" l="1"/>
  <c r="Y27" i="1" s="1"/>
  <c r="AC3" i="1" s="1"/>
  <c r="N27" i="1"/>
  <c r="X34" i="1"/>
  <c r="Y34" i="1" s="1"/>
  <c r="N34" i="1"/>
  <c r="X28" i="1"/>
  <c r="Y28" i="1" s="1"/>
  <c r="AC4" i="1" s="1"/>
  <c r="N28" i="1"/>
  <c r="X35" i="1"/>
  <c r="Y35" i="1" s="1"/>
  <c r="N35" i="1"/>
  <c r="X32" i="1"/>
  <c r="Y32" i="1" s="1"/>
  <c r="N32" i="1"/>
  <c r="X33" i="1"/>
  <c r="Y33" i="1" s="1"/>
  <c r="N33" i="1"/>
  <c r="X30" i="1"/>
  <c r="Y30" i="1" s="1"/>
  <c r="N30" i="1"/>
  <c r="AC6" i="1" l="1"/>
  <c r="N25" i="1" l="1"/>
  <c r="N46" i="1" s="1"/>
  <c r="C47" i="1" s="1"/>
  <c r="X25" i="1"/>
  <c r="Y25" i="1" s="1"/>
  <c r="Y53" i="1" s="1"/>
  <c r="C53" i="1" l="1"/>
  <c r="C55" i="1" s="1"/>
  <c r="C56" i="1" s="1"/>
  <c r="B61" i="1"/>
  <c r="B62" i="1" s="1"/>
  <c r="B63" i="1" s="1"/>
</calcChain>
</file>

<file path=xl/sharedStrings.xml><?xml version="1.0" encoding="utf-8"?>
<sst xmlns="http://schemas.openxmlformats.org/spreadsheetml/2006/main" count="4328" uniqueCount="1748">
  <si>
    <t>Engineering Calculation</t>
  </si>
  <si>
    <t xml:space="preserve">Project Name: </t>
  </si>
  <si>
    <t xml:space="preserve">Project Number: </t>
  </si>
  <si>
    <t xml:space="preserve">Engineer: </t>
  </si>
  <si>
    <t>Assumptions</t>
  </si>
  <si>
    <t>Date:</t>
  </si>
  <si>
    <t>Facility Dynamics Headquarters  - 6760 Alexander Bell Drive,  Suite 200,  Columbia, MD 21046, Phone: (410) 290-0900;  www.facilitydynamics.com</t>
  </si>
  <si>
    <t>Facility Dynamics Satellite Location  - 8560 North Buchanan Avenue,  Portland, Oregon 97203, Phone: ;  www.facilitydynamics.com</t>
  </si>
  <si>
    <t xml:space="preserve">Hardwired Interlock - </t>
  </si>
  <si>
    <t xml:space="preserve">Physical Points - </t>
  </si>
  <si>
    <t xml:space="preserve">Virtual Points - </t>
  </si>
  <si>
    <t>Point Description</t>
  </si>
  <si>
    <t>Point Type</t>
  </si>
  <si>
    <t>AO</t>
  </si>
  <si>
    <t>DI</t>
  </si>
  <si>
    <t>DO</t>
  </si>
  <si>
    <t>Virtual</t>
  </si>
  <si>
    <t>Hardwired</t>
  </si>
  <si>
    <t>System</t>
  </si>
  <si>
    <t>Number of Similar Systems</t>
  </si>
  <si>
    <t>Per System Point Count</t>
  </si>
  <si>
    <t>Total for All Similar Systems</t>
  </si>
  <si>
    <t>TOTALS</t>
  </si>
  <si>
    <t xml:space="preserve">Physical Point Cost - </t>
  </si>
  <si>
    <t xml:space="preserve">Hardwired Point Cost - </t>
  </si>
  <si>
    <t xml:space="preserve">Virtual Point Cost - </t>
  </si>
  <si>
    <t xml:space="preserve">Contingency factor - </t>
  </si>
  <si>
    <t xml:space="preserve">Contingency - </t>
  </si>
  <si>
    <t xml:space="preserve">TOTAL - </t>
  </si>
  <si>
    <t xml:space="preserve">Subtotal - </t>
  </si>
  <si>
    <t>Cost per unit/system type</t>
  </si>
  <si>
    <t>Cost per typical unit/system</t>
  </si>
  <si>
    <t>Cross-check</t>
  </si>
  <si>
    <t>Complex System Network Point</t>
  </si>
  <si>
    <t>Packaged System Network Point</t>
  </si>
  <si>
    <t xml:space="preserve">Packaged System Network Points - </t>
  </si>
  <si>
    <t xml:space="preserve">Complex System Network Points - </t>
  </si>
  <si>
    <t xml:space="preserve">Assumed labor rate - </t>
  </si>
  <si>
    <t>Per point costs are from Darrens FS-32 estimate for physical points, which had some roots in our other work and hit very close to Siemens estimate.  I adjusted his per point costs for network points and virtual points to reflect how I take those off.</t>
  </si>
  <si>
    <t>The cells in these columns need to be populated manually or by linking them to the system take-offs in the other tabs</t>
  </si>
  <si>
    <t>The cells in these columns will calcuate based on the inputs from yellow headers</t>
  </si>
  <si>
    <t>Manually enter data in these cells or link them up with point take-offs on the other tabs.  Cells to link are color coded.
If you need to add rows copy a blank row and insert it as many times as you need somewhere before the last row and after the first row.</t>
  </si>
  <si>
    <t>Low Cost AI</t>
  </si>
  <si>
    <t>High Cost AI</t>
  </si>
  <si>
    <t>Lump Sum</t>
  </si>
  <si>
    <t xml:space="preserve">Lump Sum Cost - </t>
  </si>
  <si>
    <t>Lump Sum (enter $ value, not X)</t>
  </si>
  <si>
    <t>Expensive analog points and "typical" points</t>
  </si>
  <si>
    <t>Low Cost analog points (allows you to discount points you know will not be expensive)</t>
  </si>
  <si>
    <t>The lump sum column allows you to "goose" points like ultrasonic flow meters that could be really expensive and higher than the "typical" point.</t>
  </si>
  <si>
    <t xml:space="preserve">The take-off in this spreadsheet is based on this set of documents - </t>
  </si>
  <si>
    <t>Notes</t>
  </si>
  <si>
    <t>Notes:</t>
  </si>
  <si>
    <t>Note 8</t>
  </si>
  <si>
    <t>Note 9</t>
  </si>
  <si>
    <t>Space temperature set point adjustment</t>
  </si>
  <si>
    <t>TOTAL</t>
  </si>
  <si>
    <t>Typical of how many:</t>
  </si>
  <si>
    <t xml:space="preserve">Point </t>
  </si>
  <si>
    <t>System and Service</t>
  </si>
  <si>
    <t>Sensor</t>
  </si>
  <si>
    <t>Features</t>
  </si>
  <si>
    <t>General Comments:</t>
  </si>
  <si>
    <t>(none)</t>
  </si>
  <si>
    <t>Name</t>
  </si>
  <si>
    <t>Type</t>
  </si>
  <si>
    <t>Accuracy</t>
  </si>
  <si>
    <t>Alarms</t>
  </si>
  <si>
    <t>Trending</t>
  </si>
  <si>
    <t>Limit</t>
  </si>
  <si>
    <t>Warning</t>
  </si>
  <si>
    <r>
      <t>Samples</t>
    </r>
    <r>
      <rPr>
        <b/>
        <vertAlign val="superscript"/>
        <sz val="11"/>
        <color theme="1"/>
        <rFont val="Comic Sans MS"/>
        <family val="4"/>
      </rPr>
      <t>1</t>
    </r>
  </si>
  <si>
    <r>
      <t>Commissioning</t>
    </r>
    <r>
      <rPr>
        <b/>
        <vertAlign val="superscript"/>
        <sz val="11"/>
        <color theme="1"/>
        <rFont val="Comic Sans MS"/>
        <family val="4"/>
      </rPr>
      <t>5</t>
    </r>
  </si>
  <si>
    <r>
      <t>Operating</t>
    </r>
    <r>
      <rPr>
        <b/>
        <vertAlign val="superscript"/>
        <sz val="11"/>
        <color theme="1"/>
        <rFont val="Comic Sans MS"/>
        <family val="4"/>
      </rPr>
      <t>5</t>
    </r>
  </si>
  <si>
    <t>Hi</t>
  </si>
  <si>
    <t>Lo</t>
  </si>
  <si>
    <r>
      <t>Time</t>
    </r>
    <r>
      <rPr>
        <b/>
        <vertAlign val="superscript"/>
        <sz val="11"/>
        <color theme="1"/>
        <rFont val="Comic Sans MS"/>
        <family val="4"/>
      </rPr>
      <t>2</t>
    </r>
  </si>
  <si>
    <r>
      <t>Local</t>
    </r>
    <r>
      <rPr>
        <b/>
        <vertAlign val="superscript"/>
        <sz val="11"/>
        <color theme="1"/>
        <rFont val="Comic Sans MS"/>
        <family val="4"/>
      </rPr>
      <t>3</t>
    </r>
  </si>
  <si>
    <r>
      <t>Archive</t>
    </r>
    <r>
      <rPr>
        <b/>
        <vertAlign val="superscript"/>
        <sz val="11"/>
        <color theme="1"/>
        <rFont val="Comic Sans MS"/>
        <family val="4"/>
      </rPr>
      <t>4</t>
    </r>
  </si>
  <si>
    <t>Analog Inputs</t>
  </si>
  <si>
    <t>High Cost -- HIDE THIS ROW BEFORE PRINTING</t>
  </si>
  <si>
    <t>(NOT USED)</t>
  </si>
  <si>
    <t>Low Cost -- HIDE THIS ROW BEFORE PRINTING</t>
  </si>
  <si>
    <t>Analog Outputs</t>
  </si>
  <si>
    <t>Digital Inputs</t>
  </si>
  <si>
    <t>Digital Outputs  (All digital outputs to include local override capability and indication)</t>
  </si>
  <si>
    <t>Virtual Points</t>
  </si>
  <si>
    <t>Network Points</t>
  </si>
  <si>
    <t>Packaged System Network Point -- HIDE THIS ROW BEFORE PRINTING</t>
  </si>
  <si>
    <t>Complex System Network Point -- HIDE THIS ROW BEFORE PRINTING</t>
  </si>
  <si>
    <t>Totals</t>
  </si>
  <si>
    <t>Samples indicates the minimum number of data samples that must be held in the local controller if it is trending the point.</t>
  </si>
  <si>
    <t xml:space="preserve">Time indicates the required sampling time for the trending function. </t>
  </si>
  <si>
    <t>1. (Placeholder)</t>
  </si>
  <si>
    <t>A check in the local column indicates that the trending only needs to be running in the local controller and the most recent value can write over the last value when the trend buffer fills up.</t>
  </si>
  <si>
    <t>A check in the archive column indicates that the trend data must be archived to the system hard disc when trend buffer fills up so that a continuous trend record is  maintained.</t>
  </si>
  <si>
    <t>Commissioning trending requirements only need to be implemented during the start-up and warranty year.  After the start-up and warranty process, the control contractor should set the trending parameters to the operating requirements listed if they differ from the commissioning requirements.</t>
  </si>
  <si>
    <t>Cost Assumptions</t>
  </si>
  <si>
    <t>Cost Per Typical</t>
  </si>
  <si>
    <t>Total Cost</t>
  </si>
  <si>
    <t>N/A</t>
  </si>
  <si>
    <t>COV</t>
  </si>
  <si>
    <t>1 min</t>
  </si>
  <si>
    <t>Note 17</t>
  </si>
  <si>
    <t>0.75% of span for sensor plus transmitter combined.</t>
  </si>
  <si>
    <t>Multi-function controller</t>
  </si>
  <si>
    <t>Hardwired Points</t>
  </si>
  <si>
    <t>BACnet Points</t>
  </si>
  <si>
    <t>On/Off Set-up</t>
  </si>
  <si>
    <t>[BO_01xx01}</t>
  </si>
  <si>
    <t>Start/stop fan coil unit</t>
  </si>
  <si>
    <t>Binary Output Network Point</t>
  </si>
  <si>
    <t>On/Off State</t>
  </si>
  <si>
    <t>[BI_01xx02]</t>
  </si>
  <si>
    <t>Operating status feedback</t>
  </si>
  <si>
    <t>Binary Input Network Point</t>
  </si>
  <si>
    <t>Alarm Signal</t>
  </si>
  <si>
    <t>[BI_01xx03]</t>
  </si>
  <si>
    <t>Alarm signal</t>
  </si>
  <si>
    <t>Binary Input Network point</t>
  </si>
  <si>
    <t>Error Code</t>
  </si>
  <si>
    <t>[MI_01xx04]</t>
  </si>
  <si>
    <t>Multistate Input Network point</t>
  </si>
  <si>
    <t>Operating Mode Set-up</t>
  </si>
  <si>
    <t>[MO_01xx05</t>
  </si>
  <si>
    <t>Multistate Output Network point</t>
  </si>
  <si>
    <t>Operating Mode State</t>
  </si>
  <si>
    <t>[MI_01xx06]</t>
  </si>
  <si>
    <t>Fan Speed Set-up</t>
  </si>
  <si>
    <t>[MO_01xx07]</t>
  </si>
  <si>
    <t>Fan Speed State</t>
  </si>
  <si>
    <t>[MI_01xx08]</t>
  </si>
  <si>
    <t>Fan speed status feedback</t>
  </si>
  <si>
    <t>Room Temperature</t>
  </si>
  <si>
    <t>[AI_01xx09]</t>
  </si>
  <si>
    <t>Space temperature indication</t>
  </si>
  <si>
    <t>Analog Input Network point</t>
  </si>
  <si>
    <t>Set Temperature</t>
  </si>
  <si>
    <t>[AV_01xx10]</t>
  </si>
  <si>
    <t>Analog Command or Value Network point</t>
  </si>
  <si>
    <t>Filter Sign</t>
  </si>
  <si>
    <t>[BI_01xx11]</t>
  </si>
  <si>
    <t>Change filter indication</t>
  </si>
  <si>
    <t>Filter Sign Reset</t>
  </si>
  <si>
    <t>[BV_401xx12]</t>
  </si>
  <si>
    <t>Change filter indication reset</t>
  </si>
  <si>
    <t>Binary Value Network Point</t>
  </si>
  <si>
    <t>Prohibit On/Off</t>
  </si>
  <si>
    <t>[BV_01xx13]</t>
  </si>
  <si>
    <t>Prohibits a remote control over ride of On/Off state</t>
  </si>
  <si>
    <t>Prohibit Mode</t>
  </si>
  <si>
    <t>[BV_01xx14]</t>
  </si>
  <si>
    <t>Prohibits a remote control over ride of operating mode</t>
  </si>
  <si>
    <t>Prohibit Filter Sign Reset</t>
  </si>
  <si>
    <t>[BV_01xx15]</t>
  </si>
  <si>
    <t>Prohibits a remote control reset of filter alarm</t>
  </si>
  <si>
    <t>Prohibit Set Temperature</t>
  </si>
  <si>
    <t>[BV_01xx16]</t>
  </si>
  <si>
    <t>Prohibits a remote control from adjusting set point</t>
  </si>
  <si>
    <t>MNet Communication State</t>
  </si>
  <si>
    <t>[BI_01xx20]</t>
  </si>
  <si>
    <t>Indicates if there is an MNet error</t>
  </si>
  <si>
    <t>System Force Off</t>
  </si>
  <si>
    <t>[BV_01xx21]</t>
  </si>
  <si>
    <t>Forces the unit to the off state</t>
  </si>
  <si>
    <t>Air Direction Set</t>
  </si>
  <si>
    <t>[MO_0xx22}</t>
  </si>
  <si>
    <t>Air Direction State</t>
  </si>
  <si>
    <t>[MI_01xx23]</t>
  </si>
  <si>
    <t>Set Temp Cool</t>
  </si>
  <si>
    <t>[AV_01xx24]</t>
  </si>
  <si>
    <t>Sets a temporary cooling set point</t>
  </si>
  <si>
    <t>Set Temp Heat</t>
  </si>
  <si>
    <t>[AV_01xx25]</t>
  </si>
  <si>
    <t>Sets a temporary heating set point</t>
  </si>
  <si>
    <t>Set Temp Auto</t>
  </si>
  <si>
    <t>[AV_01xx26]</t>
  </si>
  <si>
    <t>Sets a temporary set point for Auto mode</t>
  </si>
  <si>
    <t>Set High Limit Set Back Temp</t>
  </si>
  <si>
    <t>[AV_01xx27]</t>
  </si>
  <si>
    <t>Sets the high limit during the unoccupied cycle</t>
  </si>
  <si>
    <t>Set Low Limit Set Back Temp</t>
  </si>
  <si>
    <t>[AV_01xx28]</t>
  </si>
  <si>
    <t>Set the low limit during the unoccupied cycle</t>
  </si>
  <si>
    <t>See narrative sequence and logic diagrams for diagnostic definition.</t>
  </si>
  <si>
    <t>Possible states are 01 = Cooling, 02 = Heating, 03 - Fan only, 04 = Auto fan control, 05 = Dry, and 06 = Setback.  Note that the Dry feature must be enabled by selecting the "Use" option.</t>
  </si>
  <si>
    <t>Dry mode provides additional dehumidification by reducing the fan speed.  As a result, all other things being equal, the air comes off the evaporator coil at a lower dry bulb and dew point temperature, which will tend to dehumidify the space (due to the lower leaving air temperature) with out over-cooling it (due to the reduced flow rate).</t>
  </si>
  <si>
    <t>Possible states are 01 = Low, 02 = High, 03 - Mid 2, and 05 = Mid 1.  Note that the Mid1 and Mid2 settings must be enabled by selecting the "Use" option.</t>
  </si>
  <si>
    <t>Possible states are Horizontal, Down blow 60°. Down blow 80°, Down blow 100°, and swing</t>
  </si>
  <si>
    <t>Two wire remote controller wired directly to the fan coil unit controller board.</t>
  </si>
  <si>
    <t>0.12% of reading for the RTD, .012% of span for the transmitter.</t>
  </si>
  <si>
    <t>Safety Interlocks  (Hardwired to shut down or otherwise manipulate the system.  Safeties shall function no matter what position the equipment's Hand-Off-Auto, Inverter-Bypass, or other selector switches are in)</t>
  </si>
  <si>
    <t>Had a CO sensor in for FS bunk rooms. Deleted for this project</t>
  </si>
  <si>
    <t>1 min.</t>
  </si>
  <si>
    <t>X</t>
  </si>
  <si>
    <t>5 min.</t>
  </si>
  <si>
    <t>Note 18</t>
  </si>
  <si>
    <t>Discharge air temperature</t>
  </si>
  <si>
    <t>Number [BACnet Object ID], Note 7</t>
  </si>
  <si>
    <t>Notes 11, 12</t>
  </si>
  <si>
    <t>General indication of an error, Note 13</t>
  </si>
  <si>
    <t>Sets the unit into 1 of 6 operating states, Note 14, 15</t>
  </si>
  <si>
    <t>Operating status feedback;  Note 14, 15</t>
  </si>
  <si>
    <t>Allows fan speed to be set;  Note 15</t>
  </si>
  <si>
    <t>Sets air flow direction; Note 16</t>
  </si>
  <si>
    <t>Flow direction feedback, Note 16</t>
  </si>
  <si>
    <t>Unused</t>
  </si>
  <si>
    <t>Point numbers will be determined once the Owner's point naming standard is finalized. And this list will be updated at that time.  For BACnet points, "xx"  refers to the equipment's "group number".  For the purposes of this project, each indoor unit will be considered to be a group.</t>
  </si>
  <si>
    <t xml:space="preserve">This error code indicates an error in a certain category has occurred with the text parameter indicating the category as follows:  01 = Normal;  02 = Other error;  03 = Refrigeration system fault; 05; 06 = Electronic system error;  07 = Sensor fault; 08 = Communication error; 09 = System error; Log into the  maintenance tool for additional information.  </t>
  </si>
  <si>
    <t>Applies only to units with movable vanes.  Possible states are Horizontal, Down blow 60°. Down blow 80°, Down blow 100°, and swing</t>
  </si>
  <si>
    <t>Rigid averaging 1,000 Ω Pt RTD with close coupled transmitter</t>
  </si>
  <si>
    <t>Sensor length to be long enough to travers the longest dimension of the duct.</t>
  </si>
  <si>
    <t>Diagnostic 1</t>
  </si>
  <si>
    <t>Diagnostic 2</t>
  </si>
  <si>
    <t>Diagnostic 3</t>
  </si>
  <si>
    <t>Diagnostic 4</t>
  </si>
  <si>
    <t>Diagnostic 5</t>
  </si>
  <si>
    <t>Diagnostic 6</t>
  </si>
  <si>
    <t>Diagnostic 7</t>
  </si>
  <si>
    <t>Diagnostic 8</t>
  </si>
  <si>
    <t>Diagnostic 9</t>
  </si>
  <si>
    <t>Diagnostic 10</t>
  </si>
  <si>
    <t>Logic generated based on data from multiple points</t>
  </si>
  <si>
    <t>Variable Flow Refrigeration - Indoor Unit Point List (Typical of 24 Units)</t>
  </si>
  <si>
    <t>The  VRF system works on a "Last Command Wins" methodology.  Meaning that the last command that a remote unit receive, be it from the DDC system via BACnet or via the remote control unit will be the command that is executed.  So, if the DDC system refreshes its  commands ever minute, an occupant who is, for  instance, trying to adjust the set point, will not be able to get their adjustment to "stick" longer than one minute.</t>
  </si>
  <si>
    <t xml:space="preserve"> Proprietary Controller;  Type to be determined</t>
  </si>
  <si>
    <t>Lump Sum Number</t>
  </si>
  <si>
    <t>PC and Remote Desktop software for Mitsubishi OWS (does not include annual subscription costs)</t>
  </si>
  <si>
    <t>Mapping the first unit across the BACNet interface and general set-up</t>
  </si>
  <si>
    <t>BACnet module (by MRF Vendor and in the Mechancal contract)</t>
  </si>
  <si>
    <t>Control panel for BACnet module and Central Controller (Assumes no enclosure requried for the PC and the others are in a Siemens panel)</t>
  </si>
  <si>
    <t>Power wiring to Control panel (All ready provided with the Siemens panel;  see above)</t>
  </si>
  <si>
    <t>Layer 1 integration (Makes the data from 24 indoor units visible in the Siemens system)</t>
  </si>
  <si>
    <t>Layer 2 integration (Makes the data from 1 outdoor unit visible in the Siemens system)</t>
  </si>
  <si>
    <t>Layer 3 integration (Makes the Mitsubishi maintenance tool remotely accessible)</t>
  </si>
  <si>
    <t>Total</t>
  </si>
  <si>
    <t>Integration Cost Summary</t>
  </si>
  <si>
    <t>Bureacratic Affairs Building</t>
  </si>
  <si>
    <t>None</t>
  </si>
  <si>
    <t>David</t>
  </si>
  <si>
    <t>Calculated</t>
  </si>
  <si>
    <t>Cross-check (Calculated)</t>
  </si>
  <si>
    <t>Manual Entry</t>
  </si>
  <si>
    <t xml:space="preserve">Number of similar Systems - </t>
  </si>
  <si>
    <t xml:space="preserve">System Name - </t>
  </si>
  <si>
    <t>The heading for the point list will be autmatically generated from the information entered above.</t>
  </si>
  <si>
    <t>Cost Estimate Notes</t>
  </si>
  <si>
    <t>The data in these columns should be manually entered as the control system design evolves.   This data will automatically populate the budget estimate point list to the right other than the lump sum value, general comments and cost estimate notes, which must be manually entered.</t>
  </si>
  <si>
    <t>General Comments:
(Manual Entry)</t>
  </si>
  <si>
    <t>Digital Outputs  (All digital outputs to include local override capability and status indication at the controller)</t>
  </si>
  <si>
    <t>Analog Outputs (All analog outputs to include local override capability and status indication at the controller)</t>
  </si>
  <si>
    <t>Low Cost -- HIDE THIS ROW AND "Not Used" ROWS BEFORE PRINTING</t>
  </si>
  <si>
    <t>High Cost -- HIDE THIS ROW AND "Not Used" ROWS BEFORE PRINTING</t>
  </si>
  <si>
    <t>Packaged System Network Point -- HIDE THIS ROW AND "Not Used" ROWS BEFORE PRINTING</t>
  </si>
  <si>
    <t>Complex System Network Point -- HIDE THIS ROW AND "Not Used" ROWS BEFORE PRINTING</t>
  </si>
  <si>
    <t>Entering "Existing" into the "Sensor Type" column will prevent any cost from being tabulated for the point in the cost estimate point list.</t>
  </si>
  <si>
    <t>Description and Service</t>
  </si>
  <si>
    <t>Flexible averaging 1,000 Ω Pt RTD with close coupled transmitter</t>
  </si>
  <si>
    <t>+/-1% full scale</t>
  </si>
  <si>
    <t>Current Transformer</t>
  </si>
  <si>
    <t>+/-2% full scale</t>
  </si>
  <si>
    <t>Thermocouple with 4-20 ma transmitter</t>
  </si>
  <si>
    <t>+/- 3°F</t>
  </si>
  <si>
    <t>+/- 50 ppm</t>
  </si>
  <si>
    <t xml:space="preserve">Object Name - Building and System Segments - </t>
  </si>
  <si>
    <t>Monitor amps to provide a proof of operation in put and create a virtual meter to track energy use using voltage and power factor constants determined during commissioning. Accumulate and display current demand level, kWh for the day, and kWh for the previous day, calendar month, and calendar year.  Archive data to the data to the dedicated archival data storage drive in the City's Data Center. See Network Diagram.</t>
  </si>
  <si>
    <t>Use flow and pressure drop to trend filter life cycle cost and trigger filter changes based on life cycle cost.  See control logic and narrative for additional information.</t>
  </si>
  <si>
    <t>Install a tee with two service valves on the existing pressure connection.  Install a service fitting on the branch of the tee and connect the pressure transmitter to the other side of the tee.  Coordinate with Mitsubishi as required to verify and prove the integrity of the piping connections when they charge the system.</t>
  </si>
  <si>
    <t>Used as a proof of operation input and also as a loss of efficiency alarm.  Also use the proof of operation input to create a virtual meter to track energy use.</t>
  </si>
  <si>
    <t>Command the actuator to provide two position operation.   An analog actuator is provided for flexibility.</t>
  </si>
  <si>
    <t>Perform a relative calibration of this point relative to the other temperature points in the same air stream using the outdoor air temperature sensor as a reference.  Adjust the zero of the other sensors so all sensors agree when immersed in a well stirred bucket of ice water.  Adjust the span of the other sensors so the all agree when subject to an air stream at the same temperature (heat wheel off, electric heat off).</t>
  </si>
  <si>
    <t>Coordinate with the Architect, mechanical designer, commissioning provider, control designer, and operating team to select a location for the outdoor air conditions sensor in the field during construction.  Anticipate a wiring run with-in 25 feet of the sensor location shown on the drawings.</t>
  </si>
  <si>
    <t xml:space="preserve">Analog actuators are provbided for a two position function to provide future flexibility.   </t>
  </si>
  <si>
    <t>Furnish and install a load resistor terminal in the DOAS control panel to convert the 4-20 ma signal to 2-10 vdc for use by the DOAS control system.</t>
  </si>
  <si>
    <t>Mount limit swith on unistrut per detail to provide adjustablity.  Set the switch so that  the damper has to be fully open before it triggers.</t>
  </si>
  <si>
    <t>Coordinate with the fire alarm vendor to provide a contact that closes if there is any sort of fire alarm in the building.   This input will be used to trigger a software based courtesy fire alarm shut down of the building HVAC systems in the event of an alarm.</t>
  </si>
  <si>
    <t>Accumulate run hours based on the status of the proof of operation input.   Archive daily, monthly, annual and total run hours.</t>
  </si>
  <si>
    <t>Accumulate starts based on the stauts of the proof of opeation point.  Archive daily, monthly, annual, and total starts.</t>
  </si>
  <si>
    <t>Coordinate with the DOAS vendor to obtain a PICS for the network interface.  Coordinate with the Owner to determin with objects they  want to have mapped across the interface.  For bidding purposes, assume all objects will be mapped across the interface.</t>
  </si>
  <si>
    <t>Name (Note 6)</t>
  </si>
  <si>
    <t>Point numbers are based on the Owner's point naming convention which is included in the specification.  Point names will be verified during the submittal process in the control system integration and coordination meeting.</t>
  </si>
  <si>
    <t>2 feet of element for every 4 sq.ft. of duct or AHU cross-sectional area, 6 ft. minimum length.</t>
  </si>
  <si>
    <t>Reference Spec Paragraph</t>
  </si>
  <si>
    <t>Building List</t>
  </si>
  <si>
    <t>Air Handling Unit</t>
  </si>
  <si>
    <t>Coil - Cooling</t>
  </si>
  <si>
    <t>Cold Deck Damper</t>
  </si>
  <si>
    <t>Air Flow Measuring Devices</t>
  </si>
  <si>
    <t>W</t>
  </si>
  <si>
    <t>S</t>
  </si>
  <si>
    <t>E</t>
  </si>
  <si>
    <t>Insert or Delete Rows to Add or Delete Systems by Inserting Them Between the Higlighted Rows</t>
  </si>
  <si>
    <t>AHU</t>
  </si>
  <si>
    <t>Automation Level Network</t>
  </si>
  <si>
    <t>ALN</t>
  </si>
  <si>
    <t>Building System</t>
  </si>
  <si>
    <t>Bld</t>
  </si>
  <si>
    <t>Building Level Network</t>
  </si>
  <si>
    <t>BLN</t>
  </si>
  <si>
    <t>Boiler Systems</t>
  </si>
  <si>
    <t>Blr</t>
  </si>
  <si>
    <t>Control Air System</t>
  </si>
  <si>
    <t>Condenser Water System</t>
  </si>
  <si>
    <t>CW</t>
  </si>
  <si>
    <t>Chemical Treatment System</t>
  </si>
  <si>
    <t>Chm</t>
  </si>
  <si>
    <t>CHW</t>
  </si>
  <si>
    <t>Condensate System</t>
  </si>
  <si>
    <t>Cnd</t>
  </si>
  <si>
    <t>Computer Room Unit</t>
  </si>
  <si>
    <t>CRU</t>
  </si>
  <si>
    <t>Cooling Tower System</t>
  </si>
  <si>
    <t>CT</t>
  </si>
  <si>
    <t>Cabinet Unit Heater</t>
  </si>
  <si>
    <t>CUH</t>
  </si>
  <si>
    <t>Domestic Cold Water System</t>
  </si>
  <si>
    <t>DCW</t>
  </si>
  <si>
    <t>Domestic Hot Water System</t>
  </si>
  <si>
    <t>DHW</t>
  </si>
  <si>
    <t>Direct Expansion System</t>
  </si>
  <si>
    <t>DX</t>
  </si>
  <si>
    <t>Exhaust System</t>
  </si>
  <si>
    <t>Exh</t>
  </si>
  <si>
    <t>Fire Alarm System</t>
  </si>
  <si>
    <t>FA</t>
  </si>
  <si>
    <t>Miscellaneous and General Purpose Fan System</t>
  </si>
  <si>
    <t>Fan</t>
  </si>
  <si>
    <t>Floor Heating System</t>
  </si>
  <si>
    <t>FlH</t>
  </si>
  <si>
    <t>Floor Level Network</t>
  </si>
  <si>
    <t>FLN</t>
  </si>
  <si>
    <t>Natural Gas System</t>
  </si>
  <si>
    <t>Gas</t>
  </si>
  <si>
    <t>Heat Recovery System</t>
  </si>
  <si>
    <t>HRc</t>
  </si>
  <si>
    <t>Hot Water System</t>
  </si>
  <si>
    <t>HWS</t>
  </si>
  <si>
    <t>Electrical System</t>
  </si>
  <si>
    <t>KW</t>
  </si>
  <si>
    <t>Emergency Power System</t>
  </si>
  <si>
    <t>kW</t>
  </si>
  <si>
    <t>Lighting System</t>
  </si>
  <si>
    <t>LT</t>
  </si>
  <si>
    <t>Make-up Air System</t>
  </si>
  <si>
    <t>MAU</t>
  </si>
  <si>
    <t>Mechanical Equipment Room System</t>
  </si>
  <si>
    <t>MER</t>
  </si>
  <si>
    <t>Metering System</t>
  </si>
  <si>
    <t>Mtr</t>
  </si>
  <si>
    <t>Siemens Field Panel Resident Objects ( is the panel number, all panels shall have a number)</t>
  </si>
  <si>
    <t>Pnl</t>
  </si>
  <si>
    <t>Room Objects (Where  is the room number)</t>
  </si>
  <si>
    <t>Rm</t>
  </si>
  <si>
    <t>Security Systems</t>
  </si>
  <si>
    <t>Sec</t>
  </si>
  <si>
    <t>Sprinkler System</t>
  </si>
  <si>
    <t>Spr</t>
  </si>
  <si>
    <t>Steam System</t>
  </si>
  <si>
    <t>Stm</t>
  </si>
  <si>
    <t>Sump Pump System</t>
  </si>
  <si>
    <t>Smp</t>
  </si>
  <si>
    <t>Insert or Delete Rows to Add or Delete Subsystems by Inserting Them Between the Higlighted Rows</t>
  </si>
  <si>
    <t>Bypass</t>
  </si>
  <si>
    <t>Bypas</t>
  </si>
  <si>
    <t>Chiller - Absorption</t>
  </si>
  <si>
    <t>Chiller - Centrifugal</t>
  </si>
  <si>
    <t>Chiller - Reciprocating</t>
  </si>
  <si>
    <t>Chiller - Screw</t>
  </si>
  <si>
    <t>Chiller - Scroll</t>
  </si>
  <si>
    <t>Coil - Direct Expansion</t>
  </si>
  <si>
    <t>Coil - Reheat</t>
  </si>
  <si>
    <t>Coil - Warm-up</t>
  </si>
  <si>
    <t>Cooling Tower - Forced Draft</t>
  </si>
  <si>
    <t>Cooling Tower - Induced Draft</t>
  </si>
  <si>
    <t>Economizer</t>
  </si>
  <si>
    <t>Econ</t>
  </si>
  <si>
    <t>Electric Duct Heater</t>
  </si>
  <si>
    <t>EDH</t>
  </si>
  <si>
    <t>Emergency Generator</t>
  </si>
  <si>
    <t>EmGen</t>
  </si>
  <si>
    <t>Entering</t>
  </si>
  <si>
    <t>Ent</t>
  </si>
  <si>
    <t>Exhaust</t>
  </si>
  <si>
    <t>ExhFn</t>
  </si>
  <si>
    <t>Fan - Relief</t>
  </si>
  <si>
    <t>RelFn</t>
  </si>
  <si>
    <t>Fan - Return</t>
  </si>
  <si>
    <t>RetFn</t>
  </si>
  <si>
    <t>Fan - Supply</t>
  </si>
  <si>
    <t>SupFn</t>
  </si>
  <si>
    <t>Fan Coil Unit - Direct Expansion Coil</t>
  </si>
  <si>
    <t>FnCDx</t>
  </si>
  <si>
    <t>Fan Coil Unit- Water Coil</t>
  </si>
  <si>
    <t>FnCWt</t>
  </si>
  <si>
    <t>Filter - Chemical</t>
  </si>
  <si>
    <t>ChFlt</t>
  </si>
  <si>
    <t>Filter - Final</t>
  </si>
  <si>
    <t>FnFlt</t>
  </si>
  <si>
    <t>Filter - HEPA</t>
  </si>
  <si>
    <t>HPFlt</t>
  </si>
  <si>
    <t>Filter - Prefilter</t>
  </si>
  <si>
    <t>PrFlt</t>
  </si>
  <si>
    <t>FTR</t>
  </si>
  <si>
    <t>FlHt</t>
  </si>
  <si>
    <t>Heat Exchanger - Plate and Frame</t>
  </si>
  <si>
    <t>PFHx</t>
  </si>
  <si>
    <t>Heat Exchanger - Shell and Tube</t>
  </si>
  <si>
    <t>STHx</t>
  </si>
  <si>
    <t>HtRec</t>
  </si>
  <si>
    <t>Humidifier - Primary</t>
  </si>
  <si>
    <t>PrHum</t>
  </si>
  <si>
    <t>Humidifier - Secondary</t>
  </si>
  <si>
    <t>ZnHum</t>
  </si>
  <si>
    <t>Leaving</t>
  </si>
  <si>
    <t>Lvg</t>
  </si>
  <si>
    <t>Lighting</t>
  </si>
  <si>
    <t>Lght</t>
  </si>
  <si>
    <t>Lighting Panel</t>
  </si>
  <si>
    <t>LgtPn</t>
  </si>
  <si>
    <t>Make-up Air Systems</t>
  </si>
  <si>
    <t>Parallel Fan Powered Terminal Unit</t>
  </si>
  <si>
    <t>ParFT</t>
  </si>
  <si>
    <t>Pump - Boiler Circulation</t>
  </si>
  <si>
    <t>Pump - Booster</t>
  </si>
  <si>
    <t>Pump - Chilled Water</t>
  </si>
  <si>
    <t>Pump - Coil Circulator</t>
  </si>
  <si>
    <t>Pump - Condensate</t>
  </si>
  <si>
    <t>Pump - Condenser Water</t>
  </si>
  <si>
    <t>Pump - Distribution</t>
  </si>
  <si>
    <t>Pump - Domestic Hot Water</t>
  </si>
  <si>
    <t>DHPmp</t>
  </si>
  <si>
    <t>Pump - Evaporator</t>
  </si>
  <si>
    <t>Pump - Feedwater</t>
  </si>
  <si>
    <t>Pump - Hot Water</t>
  </si>
  <si>
    <t>Pump - Sand Filter</t>
  </si>
  <si>
    <t>Pump - Sump</t>
  </si>
  <si>
    <t>Pump - Vacuum Condensate Type</t>
  </si>
  <si>
    <t>Recirculation</t>
  </si>
  <si>
    <t>Recir</t>
  </si>
  <si>
    <t>Relief</t>
  </si>
  <si>
    <t>Rel</t>
  </si>
  <si>
    <t>Return</t>
  </si>
  <si>
    <t>Ret</t>
  </si>
  <si>
    <t>Security</t>
  </si>
  <si>
    <t>Series Fan Powered Terminal Unit</t>
  </si>
  <si>
    <t>SerFT</t>
  </si>
  <si>
    <t>PNL</t>
  </si>
  <si>
    <t>Supply</t>
  </si>
  <si>
    <t>Sup</t>
  </si>
  <si>
    <t>Tank</t>
  </si>
  <si>
    <t>Tnk</t>
  </si>
  <si>
    <t>UH</t>
  </si>
  <si>
    <t>Zn</t>
  </si>
  <si>
    <t>AFM</t>
  </si>
  <si>
    <t>Alarm</t>
  </si>
  <si>
    <t>Alm</t>
  </si>
  <si>
    <t>Average</t>
  </si>
  <si>
    <t>Avg</t>
  </si>
  <si>
    <t>Bypass Valve</t>
  </si>
  <si>
    <t>Isolation Valve</t>
  </si>
  <si>
    <t>Control Valve</t>
  </si>
  <si>
    <t>Cooling Coil Valve</t>
  </si>
  <si>
    <t>Heating Coil Valve</t>
  </si>
  <si>
    <t>Preheat Coil Valve</t>
  </si>
  <si>
    <t>Reheat Coil Valve</t>
  </si>
  <si>
    <t>Building Static Pressure</t>
  </si>
  <si>
    <t>British Thermal Unit</t>
  </si>
  <si>
    <t>Combustion Air Damper</t>
  </si>
  <si>
    <t>Return Air Damper</t>
  </si>
  <si>
    <t>Maximum Outdoor Air Damper</t>
  </si>
  <si>
    <t>Minimum Outdoor Air Damper</t>
  </si>
  <si>
    <t>Outdoor Air Damper</t>
  </si>
  <si>
    <t>Face and Bypass Damper</t>
  </si>
  <si>
    <t>Fire Damper</t>
  </si>
  <si>
    <t>Smoke Damper</t>
  </si>
  <si>
    <t>Bypass Damper</t>
  </si>
  <si>
    <t>CAV</t>
  </si>
  <si>
    <t>Close</t>
  </si>
  <si>
    <t>Cls</t>
  </si>
  <si>
    <t>Command</t>
  </si>
  <si>
    <t>Cmd</t>
  </si>
  <si>
    <t>Carbon Monoxide</t>
  </si>
  <si>
    <t>CO</t>
  </si>
  <si>
    <t>Carbon Dioxide</t>
  </si>
  <si>
    <t>CO2</t>
  </si>
  <si>
    <t>Current</t>
  </si>
  <si>
    <t>Cur</t>
  </si>
  <si>
    <t>DewPt</t>
  </si>
  <si>
    <t>Diverting Valve</t>
  </si>
  <si>
    <t>Magnetic Door Lock</t>
  </si>
  <si>
    <t>DoorLk</t>
  </si>
  <si>
    <t>Differential Pressure</t>
  </si>
  <si>
    <t>Differential Pressure Switch</t>
  </si>
  <si>
    <t>DPSw</t>
  </si>
  <si>
    <t>Exhaust Damper</t>
  </si>
  <si>
    <t>Freezestat</t>
  </si>
  <si>
    <t>FrzSt</t>
  </si>
  <si>
    <t>EMO</t>
  </si>
  <si>
    <t>Enable Command</t>
  </si>
  <si>
    <t>Ena</t>
  </si>
  <si>
    <t>Enthalpy</t>
  </si>
  <si>
    <t>Enth</t>
  </si>
  <si>
    <t>EPO</t>
  </si>
  <si>
    <t>End Switch</t>
  </si>
  <si>
    <t>EndSw</t>
  </si>
  <si>
    <t>Free Cooling Status</t>
  </si>
  <si>
    <t>FCStat</t>
  </si>
  <si>
    <t>Flow Control Valve</t>
  </si>
  <si>
    <t>FlmFl</t>
  </si>
  <si>
    <t>FltSw</t>
  </si>
  <si>
    <t>Fire Alarm</t>
  </si>
  <si>
    <t>FirAlm</t>
  </si>
  <si>
    <t>Flow (Water or Air)</t>
  </si>
  <si>
    <t>Flow</t>
  </si>
  <si>
    <t>FlowSw</t>
  </si>
  <si>
    <t>Gallons per Minute</t>
  </si>
  <si>
    <t>GPM</t>
  </si>
  <si>
    <t>Cubic Feet per Minute</t>
  </si>
  <si>
    <t>CFM</t>
  </si>
  <si>
    <t>Hydrogen</t>
  </si>
  <si>
    <t>H2</t>
  </si>
  <si>
    <t>Hot Deck Damper</t>
  </si>
  <si>
    <t>Head Pressure</t>
  </si>
  <si>
    <t>Suction Pressure</t>
  </si>
  <si>
    <t>Oil Pressure</t>
  </si>
  <si>
    <t>High/Low Speed Command</t>
  </si>
  <si>
    <t>HiLoCmd</t>
  </si>
  <si>
    <t>Run Time</t>
  </si>
  <si>
    <t>RunTm</t>
  </si>
  <si>
    <t>Inlet Guide Vanes</t>
  </si>
  <si>
    <t>IGV</t>
  </si>
  <si>
    <t>Isolation Damper</t>
  </si>
  <si>
    <t>Level Indicator</t>
  </si>
  <si>
    <t>Lvl</t>
  </si>
  <si>
    <t>Level Switch</t>
  </si>
  <si>
    <t>LvlSw</t>
  </si>
  <si>
    <t>Lights</t>
  </si>
  <si>
    <t>LdLg</t>
  </si>
  <si>
    <t>Leaving Water Temperature</t>
  </si>
  <si>
    <t xml:space="preserve">LWT; </t>
  </si>
  <si>
    <t>Mixed Air Damper</t>
  </si>
  <si>
    <t>Space Humidity</t>
  </si>
  <si>
    <t>Supply Air Humidity</t>
  </si>
  <si>
    <t>MAT</t>
  </si>
  <si>
    <t>Motor</t>
  </si>
  <si>
    <t>Mot</t>
  </si>
  <si>
    <t>Mixing Valve</t>
  </si>
  <si>
    <t>N2</t>
  </si>
  <si>
    <t>Natural Gas</t>
  </si>
  <si>
    <t>NG</t>
  </si>
  <si>
    <t>Oxygen</t>
  </si>
  <si>
    <t>O2</t>
  </si>
  <si>
    <t>Space Enthalpy</t>
  </si>
  <si>
    <t>Outdoor Air Temperature</t>
  </si>
  <si>
    <t>OAT</t>
  </si>
  <si>
    <t>Open</t>
  </si>
  <si>
    <t>Opn</t>
  </si>
  <si>
    <t>Pan Temperature</t>
  </si>
  <si>
    <t>PnTmp</t>
  </si>
  <si>
    <t>Parts per Million</t>
  </si>
  <si>
    <t>PPM</t>
  </si>
  <si>
    <t>Proof of Operation</t>
  </si>
  <si>
    <t>Prf</t>
  </si>
  <si>
    <t>Power</t>
  </si>
  <si>
    <t>Pwr</t>
  </si>
  <si>
    <t>Power Failure</t>
  </si>
  <si>
    <t>PwrFail</t>
  </si>
  <si>
    <t>On Power Return Point (Changes state when power returns)</t>
  </si>
  <si>
    <t>OnPwrRt</t>
  </si>
  <si>
    <t>Return Air Temperature</t>
  </si>
  <si>
    <t>RAT</t>
  </si>
  <si>
    <t>Refrigerant</t>
  </si>
  <si>
    <t>Ref</t>
  </si>
  <si>
    <t>RmTmp</t>
  </si>
  <si>
    <t>Smoke Detector</t>
  </si>
  <si>
    <t>SmkDt</t>
  </si>
  <si>
    <t>Room Humidity</t>
  </si>
  <si>
    <t>Return Water Temperature</t>
  </si>
  <si>
    <t>RWT</t>
  </si>
  <si>
    <t>Supply Air Temperature</t>
  </si>
  <si>
    <t>SAT</t>
  </si>
  <si>
    <t>Set Point</t>
  </si>
  <si>
    <t>Adjustment</t>
  </si>
  <si>
    <t>Adj</t>
  </si>
  <si>
    <t>Reset</t>
  </si>
  <si>
    <t>Rst</t>
  </si>
  <si>
    <t>Supply Fan</t>
  </si>
  <si>
    <t>Slab Temperature</t>
  </si>
  <si>
    <t>SlbTmp</t>
  </si>
  <si>
    <t>Supply Pressure</t>
  </si>
  <si>
    <t>Start Command</t>
  </si>
  <si>
    <t>Status</t>
  </si>
  <si>
    <t>Stat</t>
  </si>
  <si>
    <t>Strobe</t>
  </si>
  <si>
    <t>Strb</t>
  </si>
  <si>
    <t>Switch</t>
  </si>
  <si>
    <t>Sw</t>
  </si>
  <si>
    <t>Supply Water Temperature</t>
  </si>
  <si>
    <t>  TEC</t>
  </si>
  <si>
    <t>TECUp</t>
  </si>
  <si>
    <t>VAV</t>
  </si>
  <si>
    <t>Velocity Pressure</t>
  </si>
  <si>
    <t>Variable Speed Drive</t>
  </si>
  <si>
    <t>VSD</t>
  </si>
  <si>
    <t>Variable Frequency Drive</t>
  </si>
  <si>
    <t>VFD</t>
  </si>
  <si>
    <t>Speed Command</t>
  </si>
  <si>
    <t>Spd</t>
  </si>
  <si>
    <t>Speed Feedback</t>
  </si>
  <si>
    <t>SpdFbk</t>
  </si>
  <si>
    <t>Zone</t>
  </si>
  <si>
    <t>Chilled Water</t>
  </si>
  <si>
    <t>Proportional Gain</t>
  </si>
  <si>
    <t>Integral Gain</t>
  </si>
  <si>
    <t>On Delay</t>
  </si>
  <si>
    <t>OnDly</t>
  </si>
  <si>
    <t>Off Delay</t>
  </si>
  <si>
    <t>OffDly</t>
  </si>
  <si>
    <t>Time Delay</t>
  </si>
  <si>
    <t>TmDly</t>
  </si>
  <si>
    <t xml:space="preserve">Building Segment Selection - </t>
  </si>
  <si>
    <t xml:space="preserve">System Segment Selection - </t>
  </si>
  <si>
    <t xml:space="preserve">System Number - </t>
  </si>
  <si>
    <t>Air Handling - Dedicated Outdoor Air System</t>
  </si>
  <si>
    <t xml:space="preserve">Heat Exchanger </t>
  </si>
  <si>
    <t>Leaving - Supply Air</t>
  </si>
  <si>
    <t>Temperature</t>
  </si>
  <si>
    <t>Selection Text and Description Text</t>
  </si>
  <si>
    <t>Abbreviation</t>
  </si>
  <si>
    <t>Jump to Revision History</t>
  </si>
  <si>
    <t>Selection Text</t>
  </si>
  <si>
    <t>Description Text</t>
  </si>
  <si>
    <t>Air Handling - Air Handling Unit</t>
  </si>
  <si>
    <t>DOAS</t>
  </si>
  <si>
    <t>Dedicated Outdoor Air System</t>
  </si>
  <si>
    <t>Air Handling - Heat Recovery Ventilator</t>
  </si>
  <si>
    <t>HRV</t>
  </si>
  <si>
    <t>Heat Recovery Ventilator</t>
  </si>
  <si>
    <t>Air Handling - Roof Top Unit</t>
  </si>
  <si>
    <t>RTU</t>
  </si>
  <si>
    <t>Roof Top Unit</t>
  </si>
  <si>
    <t>Alrm</t>
  </si>
  <si>
    <t>Building Wide</t>
  </si>
  <si>
    <t>BldWd</t>
  </si>
  <si>
    <t>Chilled Water System</t>
  </si>
  <si>
    <t>Chilled Water System - Laboratory Loads</t>
  </si>
  <si>
    <t>CHWLb</t>
  </si>
  <si>
    <t>Lab Loads Chilled Water System</t>
  </si>
  <si>
    <t>Chilled Water System - Research Loads</t>
  </si>
  <si>
    <t>CHWRs</t>
  </si>
  <si>
    <t>Research Loads Chilled Water System</t>
  </si>
  <si>
    <t>Chilled Water System - Tennant Loads</t>
  </si>
  <si>
    <t>CHWTn</t>
  </si>
  <si>
    <t>Tennant Loads Chilled Water System</t>
  </si>
  <si>
    <t>Compressed Air System</t>
  </si>
  <si>
    <t>CA</t>
  </si>
  <si>
    <t>Compressed Air</t>
  </si>
  <si>
    <t>Compressed Air System - Control Air</t>
  </si>
  <si>
    <t>CtA</t>
  </si>
  <si>
    <t>Compressed Air System - Laboratory Air</t>
  </si>
  <si>
    <t>LA</t>
  </si>
  <si>
    <t>Laboratory Air</t>
  </si>
  <si>
    <t>Compressed Air System - Medical Compressed Air</t>
  </si>
  <si>
    <t>MCA</t>
  </si>
  <si>
    <t>Medical Compressed Air</t>
  </si>
  <si>
    <t>Compressed Air System - Process Air</t>
  </si>
  <si>
    <t>PA</t>
  </si>
  <si>
    <t>Process Air</t>
  </si>
  <si>
    <t>Condenser Water System - Laboratory Loads</t>
  </si>
  <si>
    <t>CWLb</t>
  </si>
  <si>
    <t>Lab Loads Condenser Water System</t>
  </si>
  <si>
    <t>Condenser Water System - Process Loads</t>
  </si>
  <si>
    <t>CWPr</t>
  </si>
  <si>
    <t>Process Loads Condenser Water System</t>
  </si>
  <si>
    <t>Condenser Water System - Research Loads</t>
  </si>
  <si>
    <t>CWRs</t>
  </si>
  <si>
    <t>Research Loads Condenser Water System</t>
  </si>
  <si>
    <t>Condenser Water System - Tennant Loads</t>
  </si>
  <si>
    <t>CWTn</t>
  </si>
  <si>
    <t>Tennant Loads Condenser Water System</t>
  </si>
  <si>
    <t>Cooling System</t>
  </si>
  <si>
    <t>ClgSys</t>
  </si>
  <si>
    <t>Field Panel Resident Objects ( is the panel number, all panels shall have a number)</t>
  </si>
  <si>
    <t>Field Panel</t>
  </si>
  <si>
    <t>Furnace</t>
  </si>
  <si>
    <t>Frnc</t>
  </si>
  <si>
    <t>Heating System</t>
  </si>
  <si>
    <t>HtgSys</t>
  </si>
  <si>
    <t>Heat Pump Water</t>
  </si>
  <si>
    <t>HtPmp</t>
  </si>
  <si>
    <t>Heat Pump Loop</t>
  </si>
  <si>
    <t>Industrial Cold Water</t>
  </si>
  <si>
    <t>ICW</t>
  </si>
  <si>
    <t>iPhone MobiLinc Application</t>
  </si>
  <si>
    <t>iPhn</t>
  </si>
  <si>
    <t>Master</t>
  </si>
  <si>
    <t>Mstr</t>
  </si>
  <si>
    <t>Utility Fan System</t>
  </si>
  <si>
    <t>Remote Control</t>
  </si>
  <si>
    <t>Remote</t>
  </si>
  <si>
    <t>Room Object</t>
  </si>
  <si>
    <t>Room</t>
  </si>
  <si>
    <t>Site Wide Applicable Data</t>
  </si>
  <si>
    <t>Site</t>
  </si>
  <si>
    <t>Site Wide</t>
  </si>
  <si>
    <t>Split System</t>
  </si>
  <si>
    <t>SpS</t>
  </si>
  <si>
    <t>Vacuum System</t>
  </si>
  <si>
    <t>VAC</t>
  </si>
  <si>
    <t>Vacuum</t>
  </si>
  <si>
    <t>Vacuum System - Laboratory Vacuum</t>
  </si>
  <si>
    <t>LVa</t>
  </si>
  <si>
    <t>Laboratory Vacuum</t>
  </si>
  <si>
    <t>Vacuum System - Medical Vacuum</t>
  </si>
  <si>
    <t>MVa</t>
  </si>
  <si>
    <t>Medical Vacuum</t>
  </si>
  <si>
    <t>Vacuum System - Process Vacuum</t>
  </si>
  <si>
    <t>PVa</t>
  </si>
  <si>
    <t>Process Vacuum</t>
  </si>
  <si>
    <t>Variable Flow Refrigeration System</t>
  </si>
  <si>
    <t>VRF</t>
  </si>
  <si>
    <t>Revision History</t>
  </si>
  <si>
    <t>Back to Top</t>
  </si>
  <si>
    <t>Created</t>
  </si>
  <si>
    <t xml:space="preserve">Air - Mixed Air </t>
  </si>
  <si>
    <t>MA</t>
  </si>
  <si>
    <t>Mixed Air</t>
  </si>
  <si>
    <t>Air - Outdoor Air</t>
  </si>
  <si>
    <t>OA</t>
  </si>
  <si>
    <t>Outdoor Air</t>
  </si>
  <si>
    <t>Air - Return Air</t>
  </si>
  <si>
    <t>RA</t>
  </si>
  <si>
    <t>Return Air</t>
  </si>
  <si>
    <t>Air - Supply Air</t>
  </si>
  <si>
    <t>SA</t>
  </si>
  <si>
    <t>Supply Air</t>
  </si>
  <si>
    <t>Back Flow Preventer</t>
  </si>
  <si>
    <t>BFP</t>
  </si>
  <si>
    <t>Back Flow Preventer - Reduced Pressure Principle</t>
  </si>
  <si>
    <t>RPBFP</t>
  </si>
  <si>
    <t>Reduced Pressure Principle Back Flow Preventer</t>
  </si>
  <si>
    <t>AbChl</t>
  </si>
  <si>
    <t>Absorption Chiller</t>
  </si>
  <si>
    <t>CnChl</t>
  </si>
  <si>
    <t>Centrifugal Chiller</t>
  </si>
  <si>
    <t>ReChl</t>
  </si>
  <si>
    <t>Reciprocating Chiller</t>
  </si>
  <si>
    <t>ScwChl</t>
  </si>
  <si>
    <t>Screw Chiller</t>
  </si>
  <si>
    <t>SclChl</t>
  </si>
  <si>
    <t>Scroll Chiller</t>
  </si>
  <si>
    <t>ClCoil</t>
  </si>
  <si>
    <t>Cooling Coil</t>
  </si>
  <si>
    <t>DXCoil</t>
  </si>
  <si>
    <t>Direct Expansion Coil</t>
  </si>
  <si>
    <t>Coil - Preheat</t>
  </si>
  <si>
    <t>PHCoil</t>
  </si>
  <si>
    <t>Preheat Coil</t>
  </si>
  <si>
    <t>RHCoil</t>
  </si>
  <si>
    <t>Reheat Coil</t>
  </si>
  <si>
    <t>WUCoil</t>
  </si>
  <si>
    <t>Warmup Coil</t>
  </si>
  <si>
    <t>Condenser</t>
  </si>
  <si>
    <t>Condenser - Air Cooled</t>
  </si>
  <si>
    <t>ACCond</t>
  </si>
  <si>
    <t>Air Cooled Condenser</t>
  </si>
  <si>
    <t>Condenser - Water Cooled</t>
  </si>
  <si>
    <t>WCCnd</t>
  </si>
  <si>
    <t>Water Cooled Condenser</t>
  </si>
  <si>
    <t>Condensing Unit - Air Cooled</t>
  </si>
  <si>
    <t>ACCdU</t>
  </si>
  <si>
    <t>Air Cooled Condensing Unit</t>
  </si>
  <si>
    <t>Cooling</t>
  </si>
  <si>
    <t>Clg</t>
  </si>
  <si>
    <t>FrDCT</t>
  </si>
  <si>
    <t>Forced Draft Cooling Tower</t>
  </si>
  <si>
    <t>InDCT</t>
  </si>
  <si>
    <t>Induced Draft Cooling Tower</t>
  </si>
  <si>
    <t>Evaporator</t>
  </si>
  <si>
    <t>Evap</t>
  </si>
  <si>
    <t>Fan - Condenser</t>
  </si>
  <si>
    <t>CndFn</t>
  </si>
  <si>
    <t>Condenser Fan</t>
  </si>
  <si>
    <t>Fan - Exhaust</t>
  </si>
  <si>
    <t>Exhaust Fan</t>
  </si>
  <si>
    <t>Relief Fan</t>
  </si>
  <si>
    <t>Return Fan</t>
  </si>
  <si>
    <t>Fan - Induction</t>
  </si>
  <si>
    <t>IndFn</t>
  </si>
  <si>
    <t>Induction Fan</t>
  </si>
  <si>
    <t>Direct Expansion Fan Coil Unit</t>
  </si>
  <si>
    <t>Chilled Water Fan Coil Unit</t>
  </si>
  <si>
    <t>Flame</t>
  </si>
  <si>
    <t>Flm</t>
  </si>
  <si>
    <t>Chemical Filter</t>
  </si>
  <si>
    <t>Final Filter</t>
  </si>
  <si>
    <t>HEPA Filter</t>
  </si>
  <si>
    <t>Prefilter</t>
  </si>
  <si>
    <t>Finned Tube Radiation</t>
  </si>
  <si>
    <t>Radiant Floor Heating System</t>
  </si>
  <si>
    <t>Generator</t>
  </si>
  <si>
    <t>Gen</t>
  </si>
  <si>
    <t>Heating</t>
  </si>
  <si>
    <t>Htg</t>
  </si>
  <si>
    <t>Hx</t>
  </si>
  <si>
    <t>Heat Exchanger</t>
  </si>
  <si>
    <t>Plate and Frame Heat Exchanger</t>
  </si>
  <si>
    <t>Shell and Tube Heat Exchanger</t>
  </si>
  <si>
    <t>Primary Humidifier</t>
  </si>
  <si>
    <t>Secondary Humidifier</t>
  </si>
  <si>
    <t>Indoor Unit</t>
  </si>
  <si>
    <t>IDU</t>
  </si>
  <si>
    <t xml:space="preserve">Leaving </t>
  </si>
  <si>
    <t>Lock-out</t>
  </si>
  <si>
    <t>LkOt</t>
  </si>
  <si>
    <t>Outdoor Air Condition</t>
  </si>
  <si>
    <t>Outdoor Unit</t>
  </si>
  <si>
    <t>ODU</t>
  </si>
  <si>
    <t>Pump</t>
  </si>
  <si>
    <t>Pmp</t>
  </si>
  <si>
    <t>BlrPmp</t>
  </si>
  <si>
    <t>Boiler Circulation Pump</t>
  </si>
  <si>
    <t>BstPmp</t>
  </si>
  <si>
    <t>Booster Pump</t>
  </si>
  <si>
    <t>CHWPmp</t>
  </si>
  <si>
    <t>Chilled Water Pump</t>
  </si>
  <si>
    <t>CirPmp</t>
  </si>
  <si>
    <t>Coil Circulation Pump</t>
  </si>
  <si>
    <t>CndPmp</t>
  </si>
  <si>
    <t>Condensate Pump</t>
  </si>
  <si>
    <t>CWPmp</t>
  </si>
  <si>
    <t>Condenser Water Pump</t>
  </si>
  <si>
    <t>DistPmp</t>
  </si>
  <si>
    <t>Distribution Pump</t>
  </si>
  <si>
    <t>Domestic Hot Water Pump</t>
  </si>
  <si>
    <t>EvpPmp</t>
  </si>
  <si>
    <t>Evaporator Pump</t>
  </si>
  <si>
    <t>FdWPmp</t>
  </si>
  <si>
    <t>Feedwater Pump</t>
  </si>
  <si>
    <t>HWPmp</t>
  </si>
  <si>
    <t>Hot Water Pump</t>
  </si>
  <si>
    <t>SndPmp</t>
  </si>
  <si>
    <t>Sand Filter Pump</t>
  </si>
  <si>
    <t>SmpPmp</t>
  </si>
  <si>
    <t>Sump Pump</t>
  </si>
  <si>
    <t>VacPmp</t>
  </si>
  <si>
    <t>Vacuum Condensate Pump</t>
  </si>
  <si>
    <t>Siemens Field Panel Object</t>
  </si>
  <si>
    <t>Sprinkler</t>
  </si>
  <si>
    <t>Steam</t>
  </si>
  <si>
    <t>Terminal Unit - Terminal Equipment Controller</t>
  </si>
  <si>
    <t>Terminal Unit -  Parallel Fan Powered Terminal Unit</t>
  </si>
  <si>
    <t>Terminal Unit - Constant Air Volume Reheat Terminal Unit</t>
  </si>
  <si>
    <t>CAVRh</t>
  </si>
  <si>
    <t>Constant Air Volume Reheat Unit</t>
  </si>
  <si>
    <t>Terminal Unit - Constant Air Volume Terminal Unit</t>
  </si>
  <si>
    <t>Constant Air Volume Unit</t>
  </si>
  <si>
    <t>Terminal Unit - Series Fan Powered Terminal Unit</t>
  </si>
  <si>
    <t>Terminal Unit - Terminal Equipment Controller Update Trigger (used with Field Panel system name)</t>
  </si>
  <si>
    <t>Terminal Unit - Variable Air Volume Reheat Terminal Unit</t>
  </si>
  <si>
    <t>VAVRh</t>
  </si>
  <si>
    <t>Variable Air Volume Reheat Unit</t>
  </si>
  <si>
    <t>Terminal Unit - Variable Air Volume Terminal Unit</t>
  </si>
  <si>
    <t>Variable Air Volume Unit</t>
  </si>
  <si>
    <t>Trigger</t>
  </si>
  <si>
    <t>Trgr</t>
  </si>
  <si>
    <t>Unit Heater</t>
  </si>
  <si>
    <t>Vent</t>
  </si>
  <si>
    <t>Vnt</t>
  </si>
  <si>
    <t>Vent Stack</t>
  </si>
  <si>
    <t>VntStk</t>
  </si>
  <si>
    <t>Accumulator</t>
  </si>
  <si>
    <t>Accum</t>
  </si>
  <si>
    <t>Air</t>
  </si>
  <si>
    <t>Air Flow Measuring Station</t>
  </si>
  <si>
    <t>Air Temperature - Bypass Deck Temperature</t>
  </si>
  <si>
    <t>BDkT</t>
  </si>
  <si>
    <t>Bypass Deck Temperature</t>
  </si>
  <si>
    <t>Air Temperature - Cold Deck Temperature</t>
  </si>
  <si>
    <t>CDkT</t>
  </si>
  <si>
    <t>Cold Deck Temperature</t>
  </si>
  <si>
    <t>Air Temperature - Entering Air Temperature</t>
  </si>
  <si>
    <t>EAT</t>
  </si>
  <si>
    <t>Entering Air Temperature</t>
  </si>
  <si>
    <t>Air Temperature - Hot Deck Temperature</t>
  </si>
  <si>
    <t>HDkT</t>
  </si>
  <si>
    <t>Hot Deck Temperature</t>
  </si>
  <si>
    <t>Air Temperature - Leaving Air Temperature</t>
  </si>
  <si>
    <t>LAT</t>
  </si>
  <si>
    <t>Leaving Air Temperature</t>
  </si>
  <si>
    <t>Air Temperature - Mixed Air</t>
  </si>
  <si>
    <t>Mixed Air Temperature</t>
  </si>
  <si>
    <t>Air Temperature - Neutral Deck Temperature</t>
  </si>
  <si>
    <t>NDkT</t>
  </si>
  <si>
    <t>Neutral Deck Temperature</t>
  </si>
  <si>
    <t>Air Temperature - Outdoor Air Temperature</t>
  </si>
  <si>
    <t>Air Temperature - Return Air Temperature</t>
  </si>
  <si>
    <t>Air Temperature - Space Temperature</t>
  </si>
  <si>
    <t>SpTmp</t>
  </si>
  <si>
    <t>Space Temperature</t>
  </si>
  <si>
    <t xml:space="preserve">Air Temperature - Supply Air </t>
  </si>
  <si>
    <t>Air Temperature - Zone Temperature</t>
  </si>
  <si>
    <t>ZnTmp</t>
  </si>
  <si>
    <t>Zone Temperature</t>
  </si>
  <si>
    <t>BTU</t>
  </si>
  <si>
    <t xml:space="preserve">Close </t>
  </si>
  <si>
    <t>Command - Disable</t>
  </si>
  <si>
    <t>Disabl</t>
  </si>
  <si>
    <t>Disable Command</t>
  </si>
  <si>
    <t>Command - Enable</t>
  </si>
  <si>
    <t>Command - High/Low Speed Command</t>
  </si>
  <si>
    <t>Command - Latch Off</t>
  </si>
  <si>
    <t>LchOff</t>
  </si>
  <si>
    <t>Latch Off Command</t>
  </si>
  <si>
    <t>Command - Latch On</t>
  </si>
  <si>
    <t>LchOn</t>
  </si>
  <si>
    <t>Latch On Command</t>
  </si>
  <si>
    <t>Command - Off</t>
  </si>
  <si>
    <t>Off</t>
  </si>
  <si>
    <t>Off Command</t>
  </si>
  <si>
    <t>Command - On</t>
  </si>
  <si>
    <t>On</t>
  </si>
  <si>
    <t>On Command</t>
  </si>
  <si>
    <t>Command - On/Off</t>
  </si>
  <si>
    <t>OnOff</t>
  </si>
  <si>
    <t>On/Off Command</t>
  </si>
  <si>
    <t>Command - Reset</t>
  </si>
  <si>
    <t>Reset Command</t>
  </si>
  <si>
    <t>Command - Speed</t>
  </si>
  <si>
    <t>SpdCmd</t>
  </si>
  <si>
    <t>Command - Start</t>
  </si>
  <si>
    <t>Str</t>
  </si>
  <si>
    <t>Command - Start/Stop</t>
  </si>
  <si>
    <t>StrStp</t>
  </si>
  <si>
    <t>Start/Stop Command</t>
  </si>
  <si>
    <t>Command - Stop</t>
  </si>
  <si>
    <t xml:space="preserve">Stop </t>
  </si>
  <si>
    <t>Stop Command</t>
  </si>
  <si>
    <t>Counter</t>
  </si>
  <si>
    <t>Cntr</t>
  </si>
  <si>
    <t>Counter - Pulse Accumulator</t>
  </si>
  <si>
    <t>PlsCntr</t>
  </si>
  <si>
    <t>Pulse Counter</t>
  </si>
  <si>
    <t>Counter - Run Time Accumulator</t>
  </si>
  <si>
    <t>RTAcc</t>
  </si>
  <si>
    <t>Run Time Accumulator</t>
  </si>
  <si>
    <t>Damper - Bypass</t>
  </si>
  <si>
    <t>BypDpr</t>
  </si>
  <si>
    <t>Damper - Cold Deck</t>
  </si>
  <si>
    <t>CDkDpr</t>
  </si>
  <si>
    <t>Damper - Combustion Air</t>
  </si>
  <si>
    <t>CArDpr</t>
  </si>
  <si>
    <t>Damper - Exhaust</t>
  </si>
  <si>
    <t>ExhDpr</t>
  </si>
  <si>
    <t>Damper - Face and Bypass</t>
  </si>
  <si>
    <t>FBDpr</t>
  </si>
  <si>
    <t>Damper - Fire</t>
  </si>
  <si>
    <t>FirDpr</t>
  </si>
  <si>
    <t>Damper - Hot Deck</t>
  </si>
  <si>
    <t>HDkDpr</t>
  </si>
  <si>
    <t>Damper - Inlet Guide Vanes</t>
  </si>
  <si>
    <t>Damper - Integral Face and Bypass</t>
  </si>
  <si>
    <t>IFBDpr</t>
  </si>
  <si>
    <t>Integral Face and Bypass Damper</t>
  </si>
  <si>
    <t>Damper - Isolation</t>
  </si>
  <si>
    <t>IsoDpr</t>
  </si>
  <si>
    <t>Damper - Maximum Outdoor Air</t>
  </si>
  <si>
    <t>MxOADpr</t>
  </si>
  <si>
    <t>Damper - Minimum Outdoor Air</t>
  </si>
  <si>
    <t>MnOADpr</t>
  </si>
  <si>
    <t>Damper - Mixed Air</t>
  </si>
  <si>
    <t>MADpr</t>
  </si>
  <si>
    <t>Damper - Neutral Deck</t>
  </si>
  <si>
    <t>NDkDpr</t>
  </si>
  <si>
    <t>Neutral Deck Damper</t>
  </si>
  <si>
    <t>Damper - Outdoor Air</t>
  </si>
  <si>
    <t>OADpr</t>
  </si>
  <si>
    <t>Damper - Relief</t>
  </si>
  <si>
    <t>RelDpr</t>
  </si>
  <si>
    <t>Relief Damper</t>
  </si>
  <si>
    <t>Damper - Return Air</t>
  </si>
  <si>
    <t>RetDpr</t>
  </si>
  <si>
    <t>Damper - Smoke</t>
  </si>
  <si>
    <t>SmkDpr</t>
  </si>
  <si>
    <t>Damper - Smoke and Fire</t>
  </si>
  <si>
    <t>SmFrDpr</t>
  </si>
  <si>
    <t>Smoke and Fire Damper</t>
  </si>
  <si>
    <t>Direction - 01 - Left</t>
  </si>
  <si>
    <t>Lft</t>
  </si>
  <si>
    <t>Left</t>
  </si>
  <si>
    <t>Direction - 02 - Right</t>
  </si>
  <si>
    <t>Rt</t>
  </si>
  <si>
    <t>Right</t>
  </si>
  <si>
    <t>Direction - 03 - Upper</t>
  </si>
  <si>
    <t>Upr</t>
  </si>
  <si>
    <t>Upper</t>
  </si>
  <si>
    <t>Direction - 04 - Lower</t>
  </si>
  <si>
    <t>Lwr</t>
  </si>
  <si>
    <t>Lower</t>
  </si>
  <si>
    <t>Direction - 05 - Upper Right</t>
  </si>
  <si>
    <t>UprRt</t>
  </si>
  <si>
    <t>Upper Right</t>
  </si>
  <si>
    <t>UprLft</t>
  </si>
  <si>
    <t>Upper Left</t>
  </si>
  <si>
    <t>LwrRt</t>
  </si>
  <si>
    <t>Lower Right</t>
  </si>
  <si>
    <t>LwrLft</t>
  </si>
  <si>
    <t>Lower Left</t>
  </si>
  <si>
    <t>Mdl</t>
  </si>
  <si>
    <t>Middle</t>
  </si>
  <si>
    <t>UprMdl</t>
  </si>
  <si>
    <t>Upper Middle</t>
  </si>
  <si>
    <t>LwrMdl</t>
  </si>
  <si>
    <t>Lower Middle</t>
  </si>
  <si>
    <t>Direction - 12 - North</t>
  </si>
  <si>
    <t>N</t>
  </si>
  <si>
    <t>North</t>
  </si>
  <si>
    <t>Direction - 13  North East</t>
  </si>
  <si>
    <t>NE</t>
  </si>
  <si>
    <t>North East</t>
  </si>
  <si>
    <t>Direction - 14 - East</t>
  </si>
  <si>
    <t>East</t>
  </si>
  <si>
    <t>Direction - 15 - South East</t>
  </si>
  <si>
    <t>SE</t>
  </si>
  <si>
    <t>South East</t>
  </si>
  <si>
    <t>Direction - 16 - South</t>
  </si>
  <si>
    <t>South</t>
  </si>
  <si>
    <t>Direction - 17 - South West</t>
  </si>
  <si>
    <t>SW</t>
  </si>
  <si>
    <t>South West</t>
  </si>
  <si>
    <t>Direction - 18 - West</t>
  </si>
  <si>
    <t>West</t>
  </si>
  <si>
    <t>Direction - 19 - North West</t>
  </si>
  <si>
    <t>NW</t>
  </si>
  <si>
    <t>North West</t>
  </si>
  <si>
    <t>Electrical - A Phase</t>
  </si>
  <si>
    <t>APh</t>
  </si>
  <si>
    <t>A Phase</t>
  </si>
  <si>
    <t>Electrical - B Phase</t>
  </si>
  <si>
    <t>BPh</t>
  </si>
  <si>
    <t>B Phase</t>
  </si>
  <si>
    <t>Electrical - Battery</t>
  </si>
  <si>
    <t>Bat</t>
  </si>
  <si>
    <t>Battery</t>
  </si>
  <si>
    <t>Electrical - C Phase</t>
  </si>
  <si>
    <t>CPh</t>
  </si>
  <si>
    <t>C Phase</t>
  </si>
  <si>
    <t>Electrical - Current</t>
  </si>
  <si>
    <t>Electrical - Ground</t>
  </si>
  <si>
    <t>Gnd</t>
  </si>
  <si>
    <t>Ground</t>
  </si>
  <si>
    <t>Electrical - Inverter</t>
  </si>
  <si>
    <t>Invtr</t>
  </si>
  <si>
    <t>Inverter</t>
  </si>
  <si>
    <t>Electrical - Neutral</t>
  </si>
  <si>
    <t>Neu</t>
  </si>
  <si>
    <t>Neutral</t>
  </si>
  <si>
    <t>Electrical - Phase Angle</t>
  </si>
  <si>
    <t>PhAng</t>
  </si>
  <si>
    <t>Phase Angle</t>
  </si>
  <si>
    <t>Electrical - Photovoltaic</t>
  </si>
  <si>
    <t>PV</t>
  </si>
  <si>
    <t>Photovoltaic</t>
  </si>
  <si>
    <t>Electrical - Voltage</t>
  </si>
  <si>
    <t>Vlt</t>
  </si>
  <si>
    <t>Voltage</t>
  </si>
  <si>
    <t>Enthalpy - Outdoor Enthalpy</t>
  </si>
  <si>
    <t>OAEn</t>
  </si>
  <si>
    <t>Outdoor Enthalpy</t>
  </si>
  <si>
    <t>Enthalpy - Return Enthalpy</t>
  </si>
  <si>
    <t>RAEn</t>
  </si>
  <si>
    <t>Return Enthalpy</t>
  </si>
  <si>
    <t>Enthalpy - Space Enthalpy</t>
  </si>
  <si>
    <t>SpEn</t>
  </si>
  <si>
    <t>Enthalpy - Zone Enthalpy</t>
  </si>
  <si>
    <t>ZnEn</t>
  </si>
  <si>
    <t>Zone Enthalpy</t>
  </si>
  <si>
    <t>Flow Switch</t>
  </si>
  <si>
    <t>Gain - Derivative</t>
  </si>
  <si>
    <t>DGain</t>
  </si>
  <si>
    <t>Gain - Integral</t>
  </si>
  <si>
    <t>IGain</t>
  </si>
  <si>
    <t>Gain - Proportional</t>
  </si>
  <si>
    <t>PGain</t>
  </si>
  <si>
    <t>Gas - Carbon Dioxide</t>
  </si>
  <si>
    <t>Gas - Carbon Monoxide</t>
  </si>
  <si>
    <t>Gas - Hydrogen</t>
  </si>
  <si>
    <t>Gas - Medical</t>
  </si>
  <si>
    <t>MG</t>
  </si>
  <si>
    <t>Medical Gas</t>
  </si>
  <si>
    <t>Gas - Natural Gas</t>
  </si>
  <si>
    <t>Gas - Nitrogen (N2)</t>
  </si>
  <si>
    <t>Nitrogen</t>
  </si>
  <si>
    <t>Gas - Oxygen</t>
  </si>
  <si>
    <t>High</t>
  </si>
  <si>
    <t>Humidity</t>
  </si>
  <si>
    <t>Hum</t>
  </si>
  <si>
    <t>Humidity - Outdoor Humidity</t>
  </si>
  <si>
    <t>OAHum</t>
  </si>
  <si>
    <t>Outdoor Humidity</t>
  </si>
  <si>
    <t>Humidity - Return Humidity</t>
  </si>
  <si>
    <t>RAHum</t>
  </si>
  <si>
    <t>Return Humidity</t>
  </si>
  <si>
    <t>Humidity - Room Humidity</t>
  </si>
  <si>
    <t>RmHum</t>
  </si>
  <si>
    <t>Humidity - Space Humidity</t>
  </si>
  <si>
    <t>SpHum</t>
  </si>
  <si>
    <t>Humidity - Supply Air</t>
  </si>
  <si>
    <t>SAHum</t>
  </si>
  <si>
    <t>Humidity - Zone Humidity</t>
  </si>
  <si>
    <t>Zone Humidity</t>
  </si>
  <si>
    <t>Indication</t>
  </si>
  <si>
    <t>Ind</t>
  </si>
  <si>
    <t>Isolation</t>
  </si>
  <si>
    <t>Iso</t>
  </si>
  <si>
    <t>Lvng</t>
  </si>
  <si>
    <t>LSA</t>
  </si>
  <si>
    <t>Leaving Supply Air</t>
  </si>
  <si>
    <t>Leaving - Supply Water</t>
  </si>
  <si>
    <t>LSW</t>
  </si>
  <si>
    <t>Leaving Supply Water</t>
  </si>
  <si>
    <t>Light</t>
  </si>
  <si>
    <t>Limit - High Limit</t>
  </si>
  <si>
    <t>HiLmt</t>
  </si>
  <si>
    <t>High Limit</t>
  </si>
  <si>
    <t>Limit - Low Limit</t>
  </si>
  <si>
    <t>LoLmt</t>
  </si>
  <si>
    <t>Low Limit</t>
  </si>
  <si>
    <t>Loop - Control Loop</t>
  </si>
  <si>
    <t>CtrlLp</t>
  </si>
  <si>
    <t>Control Loop</t>
  </si>
  <si>
    <t>Loop - Off state value</t>
  </si>
  <si>
    <t>OffVlu</t>
  </si>
  <si>
    <t>Loop Off State Value</t>
  </si>
  <si>
    <t>Loop - P Only</t>
  </si>
  <si>
    <t>PLp</t>
  </si>
  <si>
    <t>Proportional Control Loop</t>
  </si>
  <si>
    <t>Loop - PI</t>
  </si>
  <si>
    <t>PILp</t>
  </si>
  <si>
    <t>Proportional Plus Integral Control Loop</t>
  </si>
  <si>
    <t>Loop - PID</t>
  </si>
  <si>
    <t>PIDLp</t>
  </si>
  <si>
    <t>Proportional Plus Integral Plus Derivative Control Loop</t>
  </si>
  <si>
    <t>Low</t>
  </si>
  <si>
    <t>Maximum</t>
  </si>
  <si>
    <t>Max</t>
  </si>
  <si>
    <t>Minimum</t>
  </si>
  <si>
    <t>Min</t>
  </si>
  <si>
    <t>Power Recovery Trigger</t>
  </si>
  <si>
    <t>Pressure - Building Static</t>
  </si>
  <si>
    <t>BldgSP</t>
  </si>
  <si>
    <t>Pressure - Condenser</t>
  </si>
  <si>
    <t>CdPr</t>
  </si>
  <si>
    <t>Condenser Pressure</t>
  </si>
  <si>
    <t>Pressure - Differential</t>
  </si>
  <si>
    <t>DiffPr</t>
  </si>
  <si>
    <t>Pressure - Discharge</t>
  </si>
  <si>
    <t>DisPr</t>
  </si>
  <si>
    <t>Discharge Pressure</t>
  </si>
  <si>
    <t>Pressure - Evaporator</t>
  </si>
  <si>
    <t>EvPr</t>
  </si>
  <si>
    <t>Evaporator Pressure</t>
  </si>
  <si>
    <t>Pressure - Head</t>
  </si>
  <si>
    <t>HdPr</t>
  </si>
  <si>
    <t>Pressure - Oil</t>
  </si>
  <si>
    <t>OilPr</t>
  </si>
  <si>
    <t>Pressure - Room Static Pressure</t>
  </si>
  <si>
    <t>RmPr</t>
  </si>
  <si>
    <t>Room Pressure</t>
  </si>
  <si>
    <t>Pressure - Static</t>
  </si>
  <si>
    <t>StPr</t>
  </si>
  <si>
    <t>Static Pressure</t>
  </si>
  <si>
    <t>Pressure - Suction</t>
  </si>
  <si>
    <t>SucPr</t>
  </si>
  <si>
    <t>Pressure - Supply Pressure</t>
  </si>
  <si>
    <t>SupPr</t>
  </si>
  <si>
    <t>Pressure - System Fill Pressure</t>
  </si>
  <si>
    <t>FillPr</t>
  </si>
  <si>
    <t>Fill Pressure</t>
  </si>
  <si>
    <t>Pressure - Total</t>
  </si>
  <si>
    <t>TotPr</t>
  </si>
  <si>
    <t>Total Pressure</t>
  </si>
  <si>
    <t>Pressure - Velocity</t>
  </si>
  <si>
    <t>VelPr</t>
  </si>
  <si>
    <t>Pressure - Zone Static Pressure</t>
  </si>
  <si>
    <t>ZnPr</t>
  </si>
  <si>
    <t>Zone Pressure</t>
  </si>
  <si>
    <t>Refrigeration</t>
  </si>
  <si>
    <t>Relay</t>
  </si>
  <si>
    <t>Rly</t>
  </si>
  <si>
    <t>Request</t>
  </si>
  <si>
    <t>Rqst</t>
  </si>
  <si>
    <t>Reset - Input Lower Limit</t>
  </si>
  <si>
    <t>RstILo</t>
  </si>
  <si>
    <t>Reset Schedule Input Parameter Lower Limit</t>
  </si>
  <si>
    <t>Reset - Input Upper Limit</t>
  </si>
  <si>
    <t>RstIHi</t>
  </si>
  <si>
    <t>Reset Schedule Input Parameter Upper Limit</t>
  </si>
  <si>
    <t>Reset - Output - Lower Limit</t>
  </si>
  <si>
    <t>RstOLo</t>
  </si>
  <si>
    <t>Reset Schedule Output Parameter Lower Limit</t>
  </si>
  <si>
    <t>Reset - Output - Upper Limit</t>
  </si>
  <si>
    <t>RstOHi</t>
  </si>
  <si>
    <t>Reset Schedule Output Parameter Upper Limit</t>
  </si>
  <si>
    <t>Snsr</t>
  </si>
  <si>
    <t>SetPnt</t>
  </si>
  <si>
    <t>Silicon Controlled Rectifier</t>
  </si>
  <si>
    <t>SCR</t>
  </si>
  <si>
    <t>Speed</t>
  </si>
  <si>
    <t>Stage - 01</t>
  </si>
  <si>
    <t>Stg01</t>
  </si>
  <si>
    <t>First Stage</t>
  </si>
  <si>
    <t>Stage - 02</t>
  </si>
  <si>
    <t>Stg02</t>
  </si>
  <si>
    <t>Second Stage</t>
  </si>
  <si>
    <t>Stage - 03</t>
  </si>
  <si>
    <t>Stg03</t>
  </si>
  <si>
    <t>Third Stage</t>
  </si>
  <si>
    <t>Stage - 04</t>
  </si>
  <si>
    <t>Stg04</t>
  </si>
  <si>
    <t>Fourth Stage</t>
  </si>
  <si>
    <t>Stage - 05</t>
  </si>
  <si>
    <t>Stg05</t>
  </si>
  <si>
    <t>Fifth Stage</t>
  </si>
  <si>
    <t>Stage - 06</t>
  </si>
  <si>
    <t>Stg06</t>
  </si>
  <si>
    <t>Sixth Stage</t>
  </si>
  <si>
    <t>Stage - 07</t>
  </si>
  <si>
    <t>Stg07</t>
  </si>
  <si>
    <t>Seventh Stage</t>
  </si>
  <si>
    <t>Stage - 08</t>
  </si>
  <si>
    <t>Stg08</t>
  </si>
  <si>
    <t>Eighth Stage</t>
  </si>
  <si>
    <t>Stage - 09</t>
  </si>
  <si>
    <t>Stg09</t>
  </si>
  <si>
    <t>Ninth Stage</t>
  </si>
  <si>
    <t>Stage - 10</t>
  </si>
  <si>
    <t>Stg10</t>
  </si>
  <si>
    <t>Tenth Stage</t>
  </si>
  <si>
    <t>Status - Boiler Firing Controller</t>
  </si>
  <si>
    <t>Flame Failure Status</t>
  </si>
  <si>
    <t>Status - Cooling System Status</t>
  </si>
  <si>
    <t>ClStat</t>
  </si>
  <si>
    <t>Cooling System Status</t>
  </si>
  <si>
    <t>Status - Free Cooling Status</t>
  </si>
  <si>
    <t>Status - Heating System Status</t>
  </si>
  <si>
    <t>HSStat</t>
  </si>
  <si>
    <t>Heating System Status</t>
  </si>
  <si>
    <t>Status - HOA</t>
  </si>
  <si>
    <t>HOAStat</t>
  </si>
  <si>
    <t>HOA Switch Status</t>
  </si>
  <si>
    <t>Status - Proof of Operation</t>
  </si>
  <si>
    <t>PRF</t>
  </si>
  <si>
    <t>Status - Speed Feedback</t>
  </si>
  <si>
    <t>Strobe Light</t>
  </si>
  <si>
    <t xml:space="preserve">Switch - Differential Pressure </t>
  </si>
  <si>
    <t>Switch - Emergency Machine Off</t>
  </si>
  <si>
    <t>Emergency Machine Off</t>
  </si>
  <si>
    <t>Switch - Emergency Power Off</t>
  </si>
  <si>
    <t>Emergency Power Off Switch</t>
  </si>
  <si>
    <t>Switch - Emergency Stop</t>
  </si>
  <si>
    <t>EMS</t>
  </si>
  <si>
    <t>Emergency Stop</t>
  </si>
  <si>
    <t>Switch - End Switch</t>
  </si>
  <si>
    <t>Switch - Filter Differential Pressure</t>
  </si>
  <si>
    <t>Filter Differential Pressure Switch</t>
  </si>
  <si>
    <t>Switch - Flow (Water or Air)</t>
  </si>
  <si>
    <t>Switch - High Head Pressure Limit Switch - Manual Reset</t>
  </si>
  <si>
    <t>HPLSw</t>
  </si>
  <si>
    <t>Head Pressure Limit Switch</t>
  </si>
  <si>
    <t>Switch - High Head Pressure Switch</t>
  </si>
  <si>
    <t>HHPSw</t>
  </si>
  <si>
    <t>High Head Pressure Switch</t>
  </si>
  <si>
    <t>Switch - High Static Pressure</t>
  </si>
  <si>
    <t>HSPSw</t>
  </si>
  <si>
    <t>High Static Pressure Switch</t>
  </si>
  <si>
    <t>Switch - High Static Pressure Limit - Manual Reset</t>
  </si>
  <si>
    <t>HSPLim</t>
  </si>
  <si>
    <t>High Static Pressure Limit Switch</t>
  </si>
  <si>
    <t>Switch - High Temperature</t>
  </si>
  <si>
    <t>HiTmp</t>
  </si>
  <si>
    <t>Firestat</t>
  </si>
  <si>
    <t>Switch - High Temperature Limit - Manual Reset</t>
  </si>
  <si>
    <t>FirSt</t>
  </si>
  <si>
    <t>Switch - Lead/Lag</t>
  </si>
  <si>
    <t>Lead Lag Switch</t>
  </si>
  <si>
    <t>Switch - Level - High</t>
  </si>
  <si>
    <t>HLvSw</t>
  </si>
  <si>
    <t>High Level Switch</t>
  </si>
  <si>
    <t>Switch - Level - Low</t>
  </si>
  <si>
    <t>Switch - Limit Switch</t>
  </si>
  <si>
    <t>LmSw</t>
  </si>
  <si>
    <t>Limit Switch</t>
  </si>
  <si>
    <t>Switch - Low Static Pressure</t>
  </si>
  <si>
    <t>LSPSw</t>
  </si>
  <si>
    <t>Low Static Pressure Switch</t>
  </si>
  <si>
    <t>Switch - Low Static Pressure Limit - Manual Reset</t>
  </si>
  <si>
    <t>LSPLim</t>
  </si>
  <si>
    <t>Low Static Pressure Limit Switch</t>
  </si>
  <si>
    <t>Switch - Low Suction Pressure</t>
  </si>
  <si>
    <t>Low Suction Pressure Switch</t>
  </si>
  <si>
    <t>Switch - Low Temperature Limit</t>
  </si>
  <si>
    <t>SwLoLm</t>
  </si>
  <si>
    <t>Low Temperature Limit Switch</t>
  </si>
  <si>
    <t>Switch - Low Temperature Limit - Manual Reset</t>
  </si>
  <si>
    <t>Switch - Moisture</t>
  </si>
  <si>
    <t>MoistSw</t>
  </si>
  <si>
    <t>Moisture Switch</t>
  </si>
  <si>
    <t>Switch - Motion</t>
  </si>
  <si>
    <t>MotnSw</t>
  </si>
  <si>
    <t>Motion Switch</t>
  </si>
  <si>
    <t>Switch - Occupancy</t>
  </si>
  <si>
    <t>OccSw</t>
  </si>
  <si>
    <t>Occupancy Switch</t>
  </si>
  <si>
    <t>Switch - Photocell</t>
  </si>
  <si>
    <t>PhoSw</t>
  </si>
  <si>
    <t>Photo Switch</t>
  </si>
  <si>
    <t>Switch - Roll-out</t>
  </si>
  <si>
    <t>RollOut</t>
  </si>
  <si>
    <t>Roll-out Switch</t>
  </si>
  <si>
    <t>Switch - Suction Pressure Limit Switch - Manual Reset</t>
  </si>
  <si>
    <t>SPLSw</t>
  </si>
  <si>
    <t>Suction Pressure Limit Switch</t>
  </si>
  <si>
    <t>Temp</t>
  </si>
  <si>
    <t>Temperature - Average</t>
  </si>
  <si>
    <t>AvgTmp</t>
  </si>
  <si>
    <t>Average Temperature</t>
  </si>
  <si>
    <t>Temperature - Condenser</t>
  </si>
  <si>
    <t>CdTmp</t>
  </si>
  <si>
    <t>Condenser Temperature</t>
  </si>
  <si>
    <t>Temperature - Crankcase</t>
  </si>
  <si>
    <t>CrCTmp</t>
  </si>
  <si>
    <t>Crankcase Temperature</t>
  </si>
  <si>
    <t>Temperature - Dew Point</t>
  </si>
  <si>
    <t>Dew Point Temperature</t>
  </si>
  <si>
    <t>Temperature - Discharge</t>
  </si>
  <si>
    <t>Discharge Temperature</t>
  </si>
  <si>
    <t>Temperature - Evaporator</t>
  </si>
  <si>
    <t>EvTmp</t>
  </si>
  <si>
    <t>Evaporator Temperature</t>
  </si>
  <si>
    <t>Temperature - Floor Slab</t>
  </si>
  <si>
    <t>Temperature - Jacket Water</t>
  </si>
  <si>
    <t>JWTmp</t>
  </si>
  <si>
    <t>Jacket Water Temperature</t>
  </si>
  <si>
    <t>Temperature - Pan</t>
  </si>
  <si>
    <t>Temperature - Room</t>
  </si>
  <si>
    <t>Temperature - Suction</t>
  </si>
  <si>
    <t>SucTmp</t>
  </si>
  <si>
    <t>Suction Temperature</t>
  </si>
  <si>
    <t>Temperature - Wet Bulb</t>
  </si>
  <si>
    <t>WtBlb</t>
  </si>
  <si>
    <t>Wet Bulb Temperature</t>
  </si>
  <si>
    <t>Temperature - Zone</t>
  </si>
  <si>
    <t xml:space="preserve">Terminal Unit - Constant Air Volume </t>
  </si>
  <si>
    <t>Constant Volume Terminal Unit</t>
  </si>
  <si>
    <t>Time</t>
  </si>
  <si>
    <t>Time - Days</t>
  </si>
  <si>
    <t>Dys</t>
  </si>
  <si>
    <t>Days</t>
  </si>
  <si>
    <t>Time - Hours</t>
  </si>
  <si>
    <t>Hrs</t>
  </si>
  <si>
    <t>Hours</t>
  </si>
  <si>
    <t>Time - Minutes</t>
  </si>
  <si>
    <t>Mins</t>
  </si>
  <si>
    <t>Minutes</t>
  </si>
  <si>
    <t>Time - Months</t>
  </si>
  <si>
    <t>Mnths</t>
  </si>
  <si>
    <t>Months</t>
  </si>
  <si>
    <t>Time - Run Time</t>
  </si>
  <si>
    <t>Time - Seconds</t>
  </si>
  <si>
    <t>Seconds</t>
  </si>
  <si>
    <t>Time - Totalizer</t>
  </si>
  <si>
    <t>Totalizer</t>
  </si>
  <si>
    <t>Time - Weeks</t>
  </si>
  <si>
    <t>Wks</t>
  </si>
  <si>
    <t>Weeks</t>
  </si>
  <si>
    <t>Time - Years</t>
  </si>
  <si>
    <t>Yrs</t>
  </si>
  <si>
    <t>Years</t>
  </si>
  <si>
    <t>Timer - Acceleration Timer</t>
  </si>
  <si>
    <t>Accel</t>
  </si>
  <si>
    <t>Acceleration Timer</t>
  </si>
  <si>
    <t>Timer - Deceleration Timer</t>
  </si>
  <si>
    <t>Decel</t>
  </si>
  <si>
    <t>Deceleration Timer</t>
  </si>
  <si>
    <t>Timer - Interval Timer</t>
  </si>
  <si>
    <t>IntTmr</t>
  </si>
  <si>
    <t>Interval Timer</t>
  </si>
  <si>
    <t>Timer - Off Delay</t>
  </si>
  <si>
    <t>Timer - On Delay</t>
  </si>
  <si>
    <t>Timer - One-Shot Delay</t>
  </si>
  <si>
    <t>OnSht</t>
  </si>
  <si>
    <t>One Shot Delay</t>
  </si>
  <si>
    <t>Timer - Ramp Down</t>
  </si>
  <si>
    <t>RmpDn</t>
  </si>
  <si>
    <t>Ramp Down Timer</t>
  </si>
  <si>
    <t>Timer - Ramp Up</t>
  </si>
  <si>
    <t>RmpUp</t>
  </si>
  <si>
    <t>Ramp Up Timer</t>
  </si>
  <si>
    <t>Timer - Time Clock</t>
  </si>
  <si>
    <t>TmClk</t>
  </si>
  <si>
    <t>Time Clock</t>
  </si>
  <si>
    <t>Valve</t>
  </si>
  <si>
    <t>Vlv</t>
  </si>
  <si>
    <t>Valve - Bypass</t>
  </si>
  <si>
    <t>BpsVlv</t>
  </si>
  <si>
    <t>Valve - Chilled Water</t>
  </si>
  <si>
    <t>CHWVlv</t>
  </si>
  <si>
    <t>Chilled Water Valve</t>
  </si>
  <si>
    <t>Valve - Control</t>
  </si>
  <si>
    <t>CtrVlv</t>
  </si>
  <si>
    <t>Valve - Cooling Coil</t>
  </si>
  <si>
    <t>CCVlv</t>
  </si>
  <si>
    <t>Valve - Diverting</t>
  </si>
  <si>
    <t>DivVlv</t>
  </si>
  <si>
    <t>Valve - Flow Control</t>
  </si>
  <si>
    <t>FCVlv</t>
  </si>
  <si>
    <t>Valve - Heating Coil</t>
  </si>
  <si>
    <t>HCVlv</t>
  </si>
  <si>
    <t>Valve - Hot Water</t>
  </si>
  <si>
    <t>HWVLV</t>
  </si>
  <si>
    <t>Hot Water Valve</t>
  </si>
  <si>
    <t>Valve - Humidifier</t>
  </si>
  <si>
    <t>HumVlv</t>
  </si>
  <si>
    <t>Humidifier Valve</t>
  </si>
  <si>
    <t>Valve - Isolation</t>
  </si>
  <si>
    <t>IsoVlv</t>
  </si>
  <si>
    <t>Valve - Mixing</t>
  </si>
  <si>
    <t>MixVlv</t>
  </si>
  <si>
    <t>Valve - Preheat Coil</t>
  </si>
  <si>
    <t>PHVlv</t>
  </si>
  <si>
    <t>Valve - Reheat Coil</t>
  </si>
  <si>
    <t>RHVlv</t>
  </si>
  <si>
    <t>Valve - Reversing</t>
  </si>
  <si>
    <t>RevVlv</t>
  </si>
  <si>
    <t>Reversing Valve</t>
  </si>
  <si>
    <t>Valve - Steam</t>
  </si>
  <si>
    <t>StmVlv</t>
  </si>
  <si>
    <t>Steam Valve</t>
  </si>
  <si>
    <t>VRF BACnet - Air Direction Set</t>
  </si>
  <si>
    <t>ArDrSe</t>
  </si>
  <si>
    <t>BACnet - Set Airflow Direction</t>
  </si>
  <si>
    <t>VRF BACnet - Air Direction State</t>
  </si>
  <si>
    <t>ArDrSt</t>
  </si>
  <si>
    <t>BACnet - Airflow Direction Feedback</t>
  </si>
  <si>
    <t>VRF BACnet - Alarm Signal</t>
  </si>
  <si>
    <t>BACnet - General Alarm</t>
  </si>
  <si>
    <t>VRF BACnet - Error Code</t>
  </si>
  <si>
    <t>ErrCd</t>
  </si>
  <si>
    <t>BACnet - General Error</t>
  </si>
  <si>
    <t>VRF BACnet - Fan Speed Set-up</t>
  </si>
  <si>
    <t>FnSpSe</t>
  </si>
  <si>
    <t>BACnet - Set Fan Speed</t>
  </si>
  <si>
    <t>VRF BACnet - Fan Speed State</t>
  </si>
  <si>
    <t>FnSpSt</t>
  </si>
  <si>
    <t>BACnet - Fan Speed Feedback</t>
  </si>
  <si>
    <t>VRF BACnet - Filter Sign</t>
  </si>
  <si>
    <t>FtrSgn</t>
  </si>
  <si>
    <t>BACnet - Change Filter Indication</t>
  </si>
  <si>
    <t>VRF BACnet - Filter Sign Reset</t>
  </si>
  <si>
    <t>FtrRst</t>
  </si>
  <si>
    <t>BACnet - Change Filter Indication Reset</t>
  </si>
  <si>
    <t>VRF BACnet - MNet Communication State</t>
  </si>
  <si>
    <t>MNetSt</t>
  </si>
  <si>
    <t>BACnet - MNet Error Indication</t>
  </si>
  <si>
    <t>VRF BACnet - On/Off Set-up</t>
  </si>
  <si>
    <t>OnOfSe</t>
  </si>
  <si>
    <t>BACnet - Indoor Unit Start/Stop</t>
  </si>
  <si>
    <t>VRF BACnet - On/Off State</t>
  </si>
  <si>
    <t>OnOfSt</t>
  </si>
  <si>
    <t>BACnet - Indoor Unit Operating State</t>
  </si>
  <si>
    <t>VRF BACnet - Operating Mode Set-up</t>
  </si>
  <si>
    <t>OpMdSe</t>
  </si>
  <si>
    <t>BACnet - Operating Mode Setting</t>
  </si>
  <si>
    <t>VRF BACnet - Operating Mode State</t>
  </si>
  <si>
    <t>OpMdSt</t>
  </si>
  <si>
    <t>BACnet - Operating Mode Feedback</t>
  </si>
  <si>
    <t>VRF BACnet - Prohibit Filter Sign Reset</t>
  </si>
  <si>
    <t>PrFlr</t>
  </si>
  <si>
    <t>BACnet - Prohibit Remote Filter Change Indication Reset</t>
  </si>
  <si>
    <t>VRF BACnet - Prohibit Mode</t>
  </si>
  <si>
    <t>PrMd</t>
  </si>
  <si>
    <t>BACnet - Prohibit Remote Operating Mode Override</t>
  </si>
  <si>
    <t>VRF BACnet - Prohibit On/Off</t>
  </si>
  <si>
    <t>PrOnOf</t>
  </si>
  <si>
    <t>BACnet - Prohibit Remote On-Off Override</t>
  </si>
  <si>
    <t>VRF BACnet - Prohibit Set Temperature</t>
  </si>
  <si>
    <t>PrSTmp</t>
  </si>
  <si>
    <t>BACnet - Prohibit Remote Set Point Adjustment</t>
  </si>
  <si>
    <t>VRF BACnet - Room Temperature</t>
  </si>
  <si>
    <t>BACnet - Space Temperature Indication</t>
  </si>
  <si>
    <t>VRF BACnet - Set High Limit Set Back Temp</t>
  </si>
  <si>
    <t>SetHSB</t>
  </si>
  <si>
    <t>BACnet - Set Unoccupied Cycle High Limit Set Point</t>
  </si>
  <si>
    <t>VRF BACnet - Set Low Limit Set Back Temp</t>
  </si>
  <si>
    <t>SetLSB</t>
  </si>
  <si>
    <t>BACnet - Set Unoccupied Cycle Low Limit Set Point</t>
  </si>
  <si>
    <t>VRF BACnet - Set Temp Auto</t>
  </si>
  <si>
    <t>SetTAu</t>
  </si>
  <si>
    <t>BACnet - Set Temporary Auto Mode Set Point</t>
  </si>
  <si>
    <t>VRF BACnet - Set Temp Cool</t>
  </si>
  <si>
    <t>SetTCl</t>
  </si>
  <si>
    <t>BACnet - Set Temporary Cooling Set Point</t>
  </si>
  <si>
    <t>VRF BACnet - Set Temp Heat</t>
  </si>
  <si>
    <t>SetTHt</t>
  </si>
  <si>
    <t>BACnet - Set Temporary Heating Set Point</t>
  </si>
  <si>
    <t>VRF BACnet - Set Temperature</t>
  </si>
  <si>
    <t>SetTmp</t>
  </si>
  <si>
    <t>BACnet - Set Space Temperature Set Point</t>
  </si>
  <si>
    <t>VRF BACnet - System Force Off</t>
  </si>
  <si>
    <t>FrcOff</t>
  </si>
  <si>
    <t>BACnet - Force Indoor Unit Off</t>
  </si>
  <si>
    <t>Water</t>
  </si>
  <si>
    <t>Wtr</t>
  </si>
  <si>
    <t>Water Temperature - Entering Water Temperature</t>
  </si>
  <si>
    <t>EWT</t>
  </si>
  <si>
    <t>Entering Water Temperature</t>
  </si>
  <si>
    <t>Water Temperature - Leaving Water Temperature</t>
  </si>
  <si>
    <t>Water Temperature - Mixed Water</t>
  </si>
  <si>
    <t>MWT</t>
  </si>
  <si>
    <t>Mixed Water Temperature</t>
  </si>
  <si>
    <t>Water Temperature - Return Water Temperature</t>
  </si>
  <si>
    <t xml:space="preserve">Water Temperature - Supply Water </t>
  </si>
  <si>
    <t>SWT</t>
  </si>
  <si>
    <r>
      <t>Samples</t>
    </r>
    <r>
      <rPr>
        <b/>
        <vertAlign val="superscript"/>
        <sz val="8"/>
        <color theme="1"/>
        <rFont val="Comic Sans MS"/>
        <family val="4"/>
      </rPr>
      <t>1</t>
    </r>
  </si>
  <si>
    <r>
      <t>Commissioning</t>
    </r>
    <r>
      <rPr>
        <b/>
        <vertAlign val="superscript"/>
        <sz val="8"/>
        <color theme="1"/>
        <rFont val="Comic Sans MS"/>
        <family val="4"/>
      </rPr>
      <t>5</t>
    </r>
  </si>
  <si>
    <r>
      <t>Operating</t>
    </r>
    <r>
      <rPr>
        <b/>
        <vertAlign val="superscript"/>
        <sz val="8"/>
        <color theme="1"/>
        <rFont val="Comic Sans MS"/>
        <family val="4"/>
      </rPr>
      <t>5</t>
    </r>
  </si>
  <si>
    <r>
      <t>Time</t>
    </r>
    <r>
      <rPr>
        <b/>
        <vertAlign val="superscript"/>
        <sz val="8"/>
        <color theme="1"/>
        <rFont val="Comic Sans MS"/>
        <family val="4"/>
      </rPr>
      <t>2</t>
    </r>
  </si>
  <si>
    <r>
      <t>Local</t>
    </r>
    <r>
      <rPr>
        <b/>
        <vertAlign val="superscript"/>
        <sz val="8"/>
        <color theme="1"/>
        <rFont val="Comic Sans MS"/>
        <family val="4"/>
      </rPr>
      <t>3</t>
    </r>
  </si>
  <si>
    <r>
      <t>Archive</t>
    </r>
    <r>
      <rPr>
        <b/>
        <vertAlign val="superscript"/>
        <sz val="8"/>
        <color theme="1"/>
        <rFont val="Comic Sans MS"/>
        <family val="4"/>
      </rPr>
      <t>4</t>
    </r>
  </si>
  <si>
    <t>System Level List</t>
  </si>
  <si>
    <t>Future 03</t>
  </si>
  <si>
    <t>Future 04</t>
  </si>
  <si>
    <t>Future o5</t>
  </si>
  <si>
    <t>Future 06</t>
  </si>
  <si>
    <t>Future 07</t>
  </si>
  <si>
    <t>Future 08</t>
  </si>
  <si>
    <t>Future 09</t>
  </si>
  <si>
    <t>Future 10</t>
  </si>
  <si>
    <t>Future 11</t>
  </si>
  <si>
    <t>Future 12</t>
  </si>
  <si>
    <t>Future 13</t>
  </si>
  <si>
    <t>Future 14</t>
  </si>
  <si>
    <t>Fut03</t>
  </si>
  <si>
    <t>Fut04</t>
  </si>
  <si>
    <t>Fut05</t>
  </si>
  <si>
    <t>Fut06</t>
  </si>
  <si>
    <t>Fut07</t>
  </si>
  <si>
    <t>Fut08</t>
  </si>
  <si>
    <t>Fut09</t>
  </si>
  <si>
    <t>Fut10</t>
  </si>
  <si>
    <t>Fut11</t>
  </si>
  <si>
    <t>Fut12</t>
  </si>
  <si>
    <t>Fut13</t>
  </si>
  <si>
    <t>Fut14</t>
  </si>
  <si>
    <t>Top of list</t>
  </si>
  <si>
    <t>Bottom of list</t>
  </si>
  <si>
    <t>Assembled from selections</t>
  </si>
  <si>
    <t>From drop down menu</t>
  </si>
  <si>
    <t>Tgt.</t>
  </si>
  <si>
    <t>Act.</t>
  </si>
  <si>
    <t>Character Count</t>
  </si>
  <si>
    <t>Description</t>
  </si>
  <si>
    <t>test</t>
  </si>
  <si>
    <t>Subsystem Segment</t>
  </si>
  <si>
    <t>Descriptor Segment</t>
  </si>
  <si>
    <t>Links to Lists</t>
  </si>
  <si>
    <t>Segments</t>
  </si>
  <si>
    <t>Entire Name Maximum with Periods</t>
  </si>
  <si>
    <t>Descriptor 1</t>
  </si>
  <si>
    <t>Descriptor 2</t>
  </si>
  <si>
    <t>Select using the drop down list for each point</t>
  </si>
  <si>
    <t>Number (Optional)</t>
  </si>
  <si>
    <t>Desired Total</t>
  </si>
  <si>
    <t>Target Sum</t>
  </si>
  <si>
    <t>Direction - 05 - Upper Middle</t>
  </si>
  <si>
    <t>Direction - 07 - Upper Left</t>
  </si>
  <si>
    <t>Direction - 08 - Lower Right</t>
  </si>
  <si>
    <t>Direction - 09 - Lower Middle</t>
  </si>
  <si>
    <t>Direction - 10 - Lower Left</t>
  </si>
  <si>
    <t>Direction - 11 - Middle</t>
  </si>
  <si>
    <t>Direction - 12 - Upper Middle</t>
  </si>
  <si>
    <t>Center</t>
  </si>
  <si>
    <t>Direction - 14 - Lower Middle</t>
  </si>
  <si>
    <t xml:space="preserve">Direction - 13 - Middle, Center </t>
  </si>
  <si>
    <t>Damper</t>
  </si>
  <si>
    <t>Dpr</t>
  </si>
  <si>
    <t>Enthalpy Wheel</t>
  </si>
  <si>
    <t>EnthWhl</t>
  </si>
  <si>
    <t>Energy Wheel</t>
  </si>
  <si>
    <t>NrgWhl</t>
  </si>
  <si>
    <t xml:space="preserve">TEC Update Trigger </t>
  </si>
  <si>
    <t>Manually enter a number or text.  Use an appostrophe ahead of the entry so it is interpreted as text and allow the other formulas to work; i.e. enter'01 vs. 01</t>
  </si>
  <si>
    <t>Electrical - kW</t>
  </si>
  <si>
    <t>Electrical - kWh</t>
  </si>
  <si>
    <t>kWh</t>
  </si>
  <si>
    <t>For specification section (Sorted by Descriptive Text)</t>
  </si>
  <si>
    <t>DnStPr</t>
  </si>
  <si>
    <t>Downstream Duct Pressure</t>
  </si>
  <si>
    <t>Pressure - Downstream Duct Pressure</t>
  </si>
  <si>
    <t>Temperature - Duct</t>
  </si>
  <si>
    <t>DisTmp</t>
  </si>
  <si>
    <t>DctTmp</t>
  </si>
  <si>
    <t>Duct Temperature</t>
  </si>
  <si>
    <t>Duct</t>
  </si>
  <si>
    <t>Diff</t>
  </si>
  <si>
    <t>Diffuser</t>
  </si>
  <si>
    <t>Filter</t>
  </si>
  <si>
    <t>Fltr</t>
  </si>
  <si>
    <t>Return - Return Side</t>
  </si>
  <si>
    <t>RetSd</t>
  </si>
  <si>
    <t>Return Side</t>
  </si>
  <si>
    <t>Supply - Supply Side</t>
  </si>
  <si>
    <t>SupSd</t>
  </si>
  <si>
    <t>Supply Side</t>
  </si>
  <si>
    <t>Exhaust - Exhaust Side</t>
  </si>
  <si>
    <t>ExhSd</t>
  </si>
  <si>
    <t>Exhaust Side</t>
  </si>
  <si>
    <t>Derivative Gain</t>
  </si>
  <si>
    <t>Click here to jump to a column that contains the full object name including all segments</t>
  </si>
  <si>
    <t>Full point object names</t>
  </si>
  <si>
    <t>Discharge</t>
  </si>
  <si>
    <t>Inlet</t>
  </si>
  <si>
    <t>Dschg</t>
  </si>
  <si>
    <t xml:space="preserve">Air - Exhaust Air </t>
  </si>
  <si>
    <t>ExA</t>
  </si>
  <si>
    <t>Exhaust Air</t>
  </si>
  <si>
    <r>
      <t>Target</t>
    </r>
    <r>
      <rPr>
        <b/>
        <sz val="8"/>
        <color theme="1"/>
        <rFont val="Comic Sans MS"/>
        <family val="4"/>
      </rPr>
      <t xml:space="preserve"> ►</t>
    </r>
  </si>
  <si>
    <r>
      <t>Total for the point with all segments (red means the maximum count is exceeded)</t>
    </r>
    <r>
      <rPr>
        <b/>
        <sz val="8"/>
        <rFont val="Comic Sans MS"/>
        <family val="4"/>
      </rPr>
      <t xml:space="preserve"> ▼</t>
    </r>
  </si>
  <si>
    <t>LkOut</t>
  </si>
  <si>
    <t>MtrOL</t>
  </si>
  <si>
    <t>Motor Overload</t>
  </si>
  <si>
    <t>Switch - Motor Overload - Manual Reset</t>
  </si>
  <si>
    <t>Compressor</t>
  </si>
  <si>
    <t>Compressor - Refrigeration</t>
  </si>
  <si>
    <t>RefCmp</t>
  </si>
  <si>
    <t>Cm[</t>
  </si>
  <si>
    <t>Refrigeration Compressor</t>
  </si>
  <si>
    <t>Compressor - Air</t>
  </si>
  <si>
    <t>AirCmp</t>
  </si>
  <si>
    <t>Air Compressor</t>
  </si>
  <si>
    <t>Crankcase</t>
  </si>
  <si>
    <t>CrkCs</t>
  </si>
  <si>
    <t>Heater</t>
  </si>
  <si>
    <t>Htr</t>
  </si>
  <si>
    <t>Oil</t>
  </si>
  <si>
    <t>Unit</t>
  </si>
  <si>
    <t>Systm</t>
  </si>
  <si>
    <t>Fault</t>
  </si>
  <si>
    <t>Furnace - Gas</t>
  </si>
  <si>
    <t>GsFrnc</t>
  </si>
  <si>
    <t>Gas Furnace</t>
  </si>
  <si>
    <t>Burner</t>
  </si>
  <si>
    <t>Brnr</t>
  </si>
  <si>
    <t>Relay - Low Fire</t>
  </si>
  <si>
    <t>LFrRy</t>
  </si>
  <si>
    <t>Low Fire Relay</t>
  </si>
  <si>
    <t>Command - Modulation</t>
  </si>
  <si>
    <t>Modulation Command</t>
  </si>
  <si>
    <t>ModCmd</t>
  </si>
  <si>
    <t>FldSnsr</t>
  </si>
  <si>
    <t>Field Installed Factory Control Sensor</t>
  </si>
  <si>
    <t>Sensor - Field Installed Factory Control Sensor</t>
  </si>
  <si>
    <t>Network</t>
  </si>
  <si>
    <t>Nwk</t>
  </si>
  <si>
    <t>Network - Internet Access</t>
  </si>
  <si>
    <t>IPNwk</t>
  </si>
  <si>
    <t>Internet Access</t>
  </si>
  <si>
    <t xml:space="preserve">Variable Speed Drive </t>
  </si>
  <si>
    <t>Rev 1</t>
  </si>
  <si>
    <t>Spec Section Reference</t>
  </si>
  <si>
    <t>0.75% of span for sensor + transmitter</t>
  </si>
  <si>
    <t>Top of List</t>
  </si>
  <si>
    <t>0-30 psig Ashcroft A2 pressure transmitter, 4-20 ma output</t>
  </si>
  <si>
    <t>0.25% Accuracy Class</t>
  </si>
  <si>
    <t>4-20 ma CO2 sensor, 4-20 ma output</t>
  </si>
  <si>
    <t>Factory furnished sensor, field installed and wired</t>
  </si>
  <si>
    <t>4-20 ma command</t>
  </si>
  <si>
    <t>2-10 vdc actuator</t>
  </si>
  <si>
    <t>3-15 psi pneumatic signal convertor</t>
  </si>
  <si>
    <t>0-1 in.w.c. input, 4-20 ma output transmitter, Dwyer MS-121</t>
  </si>
  <si>
    <t>0-2 in.w.c. input, 4-20 ma output transmitter, Dwyer MS-121</t>
  </si>
  <si>
    <t xml:space="preserve">25 35 00 </t>
  </si>
  <si>
    <t xml:space="preserve">25 35 13 </t>
  </si>
  <si>
    <t>4-20 ma Programmable VFD Output</t>
  </si>
  <si>
    <t>0-10 in.w.c. input, 4-20 ma output transmitter, Dwyer MS-121</t>
  </si>
  <si>
    <t>Single point 1,000 Ω Pt RTD with close coupled transmitter</t>
  </si>
  <si>
    <t>0-(-1) in.w.c. input, 4-20 ma output transmitter, Dwyer MS-121</t>
  </si>
  <si>
    <t>0-(-2) in.w.c. input, 4-20 ma output transmitter, Dwyer MS-121</t>
  </si>
  <si>
    <t xml:space="preserve">Vendor Furnished Isolated Dry Contact </t>
  </si>
  <si>
    <t>Bottom of List</t>
  </si>
  <si>
    <t>Relay Output</t>
  </si>
  <si>
    <t>Diagnostic</t>
  </si>
  <si>
    <t>Diag</t>
  </si>
  <si>
    <t>Placeholder</t>
  </si>
  <si>
    <t>PlHldr</t>
  </si>
  <si>
    <t>-06</t>
  </si>
  <si>
    <t>Crankcase Heater</t>
  </si>
  <si>
    <t>CcHtr</t>
  </si>
  <si>
    <t>Temperature - Flue Gas</t>
  </si>
  <si>
    <t>FluTmp</t>
  </si>
  <si>
    <t>Flue Gas Temperature</t>
  </si>
  <si>
    <t>Heat Recovery System - Energy Wheel</t>
  </si>
  <si>
    <t>Heat Recovery System - Enthalpy Wheel</t>
  </si>
  <si>
    <t>Heat Recovery System - Air to Air Plate Heat Exchanger</t>
  </si>
  <si>
    <t>Heat Recovery System - Hot Gas Reclaim Reheat</t>
  </si>
  <si>
    <t>PltHx</t>
  </si>
  <si>
    <t>Air to Air Plate Heat Exchanger</t>
  </si>
  <si>
    <t>HGRH</t>
  </si>
  <si>
    <t>Hot Gas Reheat</t>
  </si>
  <si>
    <t>Temperature - Hot Gas Line</t>
  </si>
  <si>
    <t>HGTmp</t>
  </si>
  <si>
    <t>Hot Gas Line Temperature</t>
  </si>
  <si>
    <t>Coil - Hot Gas Reclaim</t>
  </si>
  <si>
    <t>HGRCoil</t>
  </si>
  <si>
    <t>Hot Gas Reclaim Coil</t>
  </si>
  <si>
    <t>0-300 psig Ashcroft A2 pressure transmitter, 4-20 ma output</t>
  </si>
  <si>
    <t>0-500 psig Ashcroft A2 pressure transmitter, 4-20 ma output</t>
  </si>
  <si>
    <t>Surface mounted 1,000 Ω Pt RTD with close coupled transmitter</t>
  </si>
  <si>
    <t>Hard Wired</t>
  </si>
  <si>
    <t>These columns are automatically generated using the point name tool in columns A-F</t>
  </si>
  <si>
    <t>Use the drop down in this column to pick the appropriate sensor</t>
  </si>
  <si>
    <t>These columns are filled in based on the sensor selection</t>
  </si>
  <si>
    <t>These columns are filled in manually based on project requirements</t>
  </si>
  <si>
    <t>Character Count; "Actual" goes from green to red as limit is approached</t>
  </si>
  <si>
    <t>?</t>
  </si>
  <si>
    <t>Central Chilled Water Plant</t>
  </si>
  <si>
    <t>Cooling Tower Yard</t>
  </si>
  <si>
    <t>North Level 1 Mechanical Room</t>
  </si>
  <si>
    <t>CentPl</t>
  </si>
  <si>
    <t>CTYard</t>
  </si>
  <si>
    <t>Condenser Water Pump Room</t>
  </si>
  <si>
    <t>CWPump</t>
  </si>
  <si>
    <t>L1NAHU</t>
  </si>
  <si>
    <t>Monitor amps to provide a proof of operation in put and create a virtual meter to track energy use using voltage and power factor constants determined during commissioning. Accumulate and display current demand level, kWh for the day, and kWh for the previous day, calendar month, and calendar year.  Archive data to the data to the dedicated archival data storage drive in the Hotel's Data Center.</t>
  </si>
  <si>
    <t>Note 7, 8</t>
  </si>
  <si>
    <t>Provide a warning alarm when the motor current reaches the service factor rating or motor starter overload rating, which ever is lower;  coordinate the setting in the field with the electrician.</t>
  </si>
  <si>
    <t>Note 7</t>
  </si>
  <si>
    <t>Issue an alarm if the pump is commanded on and there is no proof of operation with-in 10 seconds.  Issue and alarm if the pump is commanded off and the proof of operation point still is active after 1 minute (adjustable).</t>
  </si>
  <si>
    <t>This point is furnished by the electrician in their starter and is only listed here to provide a complete list of the points that could affect the operation of CHWP-5.</t>
  </si>
  <si>
    <t>Create a virtual meter to accumuluate hours of operation.  Accumulate and display hours for for the day, and hours for the previous day, calendar month, and calendar year.  Archive data to the data to the dedicated archival data storage drive in the Hotel's Data Center.</t>
  </si>
  <si>
    <t>Note 11</t>
  </si>
  <si>
    <t>Note 12</t>
  </si>
  <si>
    <t xml:space="preserve">Samples indicates the minimum number of data samples that must be held in the local controller if it is trending the point.  </t>
  </si>
  <si>
    <t>Time indicates the required sampling time for the trending function.  COV indicates a sample should be taken on a Change Of Value.</t>
  </si>
  <si>
    <t>1 hr</t>
  </si>
  <si>
    <t>15 min</t>
  </si>
  <si>
    <t>Lump sum is provided to create budget for adapting the existing plant staging software to the new pump and verfifying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</si>
</sst>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164" formatCode="#.\ "/>
    <numFmt numFmtId="165" formatCode="dddd\ mmmm\ dd\,\ yyyy"/>
    <numFmt numFmtId="166" formatCode="&quot;$&quot;#,##0"/>
    <numFmt numFmtId="167" formatCode="##."/>
    <numFmt numFmtId="168" formatCode="yyyy/mm/dd\ hh:mm"/>
    <numFmt numFmtId="169" formatCode="yyyy/mm/dd\ hh:mm\ AM/PM"/>
    <numFmt numFmtId="170" formatCode="yyyy/hh/dd\ hh:mm\ AM/PM"/>
  </numFmts>
  <fonts count="31" x14ac:knownFonts="1">
    <font>
      <sz val="8"/>
      <name val="Comic Sans MS"/>
      <family val="4"/>
    </font>
    <font>
      <sz val="12"/>
      <name val="Comic Sans MS"/>
      <family val="4"/>
    </font>
    <font>
      <sz val="12"/>
      <color indexed="8"/>
      <name val="Comic Sans MS"/>
      <family val="4"/>
    </font>
    <font>
      <sz val="12"/>
      <name val="Times New Roman"/>
      <family val="1"/>
    </font>
    <font>
      <b/>
      <sz val="12"/>
      <name val="Comic Sans MS"/>
      <family val="4"/>
    </font>
    <font>
      <sz val="12"/>
      <color theme="1"/>
      <name val="Comic Sans MS"/>
      <family val="4"/>
    </font>
    <font>
      <b/>
      <sz val="12"/>
      <color theme="1"/>
      <name val="Comic Sans MS"/>
      <family val="4"/>
    </font>
    <font>
      <u/>
      <sz val="12"/>
      <color theme="8"/>
      <name val="Comic Sans MS"/>
      <family val="4"/>
    </font>
    <font>
      <b/>
      <sz val="16"/>
      <color indexed="9"/>
      <name val="Comic Sans MS"/>
      <family val="4"/>
    </font>
    <font>
      <b/>
      <sz val="12"/>
      <name val="Arial"/>
      <family val="2"/>
    </font>
    <font>
      <b/>
      <sz val="16"/>
      <color theme="0"/>
      <name val="Comic Sans MS"/>
      <family val="4"/>
    </font>
    <font>
      <sz val="11"/>
      <color indexed="9"/>
      <name val="Impact"/>
      <family val="2"/>
    </font>
    <font>
      <b/>
      <vertAlign val="superscript"/>
      <sz val="11"/>
      <color theme="1"/>
      <name val="Comic Sans MS"/>
      <family val="4"/>
    </font>
    <font>
      <sz val="12"/>
      <name val="Wingdings"/>
      <charset val="2"/>
    </font>
    <font>
      <sz val="8"/>
      <name val="Comic Sans MS"/>
      <family val="4"/>
    </font>
    <font>
      <b/>
      <sz val="16"/>
      <color theme="2"/>
      <name val="Comic Sans MS"/>
      <family val="4"/>
    </font>
    <font>
      <u/>
      <sz val="8"/>
      <color theme="8"/>
      <name val="Comic Sans MS"/>
      <family val="4"/>
    </font>
    <font>
      <b/>
      <sz val="8"/>
      <name val="Comic Sans MS"/>
      <family val="4"/>
    </font>
    <font>
      <b/>
      <sz val="8"/>
      <color theme="0"/>
      <name val="Comic Sans MS"/>
      <family val="4"/>
    </font>
    <font>
      <b/>
      <sz val="8"/>
      <color theme="1"/>
      <name val="Comic Sans MS"/>
      <family val="4"/>
    </font>
    <font>
      <sz val="8"/>
      <color theme="0"/>
      <name val="Comic Sans MS"/>
      <family val="4"/>
    </font>
    <font>
      <sz val="8"/>
      <color theme="1"/>
      <name val="Comic Sans MS"/>
      <family val="4"/>
    </font>
    <font>
      <b/>
      <sz val="8"/>
      <color theme="1"/>
      <name val="Arial"/>
      <family val="2"/>
    </font>
    <font>
      <b/>
      <sz val="8"/>
      <name val="Arial"/>
      <family val="2"/>
    </font>
    <font>
      <b/>
      <vertAlign val="superscript"/>
      <sz val="8"/>
      <color theme="1"/>
      <name val="Comic Sans MS"/>
      <family val="4"/>
    </font>
    <font>
      <sz val="8"/>
      <color theme="4"/>
      <name val="Comic Sans MS"/>
      <family val="4"/>
    </font>
    <font>
      <sz val="8"/>
      <color indexed="8"/>
      <name val="Comic Sans MS"/>
      <family val="4"/>
    </font>
    <font>
      <i/>
      <sz val="8"/>
      <color indexed="8"/>
      <name val="Times New Roman"/>
      <family val="1"/>
    </font>
    <font>
      <b/>
      <sz val="8"/>
      <color indexed="8"/>
      <name val="Comic Sans MS"/>
      <family val="4"/>
    </font>
    <font>
      <i/>
      <sz val="8"/>
      <name val="Comic Sans MS"/>
      <family val="4"/>
    </font>
    <font>
      <b/>
      <sz val="10"/>
      <color theme="0"/>
      <name val="Arial"/>
      <family val="2"/>
    </font>
  </fonts>
  <fills count="4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7"/>
        <bgColor indexed="64"/>
      </patternFill>
    </fill>
    <fill>
      <patternFill patternType="solid">
        <fgColor theme="8"/>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8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0000"/>
        <bgColor indexed="64"/>
      </patternFill>
    </fill>
    <fill>
      <patternFill patternType="solid">
        <fgColor rgb="FFC184FF"/>
        <bgColor indexed="64"/>
      </patternFill>
    </fill>
    <fill>
      <patternFill patternType="solid">
        <fgColor rgb="FFFFFFCC"/>
      </patternFill>
    </fill>
    <fill>
      <patternFill patternType="solid">
        <fgColor theme="1" tint="0.499984740745262"/>
        <bgColor indexed="64"/>
      </patternFill>
    </fill>
    <fill>
      <patternFill patternType="solid">
        <fgColor theme="0" tint="-0.499984740745262"/>
        <bgColor indexed="64"/>
      </patternFill>
    </fill>
    <fill>
      <patternFill patternType="solid">
        <fgColor rgb="FF00B050"/>
        <bgColor indexed="64"/>
      </patternFill>
    </fill>
    <fill>
      <patternFill patternType="solid">
        <fgColor indexed="46"/>
        <bgColor indexed="64"/>
      </patternFill>
    </fill>
    <fill>
      <patternFill patternType="solid">
        <fgColor rgb="FFC9C9C9"/>
        <bgColor indexed="64"/>
      </patternFill>
    </fill>
    <fill>
      <patternFill patternType="solid">
        <fgColor rgb="FFDBDBDB"/>
        <bgColor indexed="64"/>
      </patternFill>
    </fill>
    <fill>
      <patternFill patternType="solid">
        <fgColor rgb="FFEDEDED"/>
        <bgColor indexed="64"/>
      </patternFill>
    </fill>
    <fill>
      <patternFill patternType="solid">
        <fgColor theme="6"/>
        <bgColor indexed="64"/>
      </patternFill>
    </fill>
    <fill>
      <patternFill patternType="solid">
        <fgColor theme="4"/>
        <bgColor indexed="64"/>
      </patternFill>
    </fill>
    <fill>
      <patternFill patternType="solid">
        <fgColor rgb="FF00B0F0"/>
        <bgColor indexed="64"/>
      </patternFill>
    </fill>
    <fill>
      <patternFill patternType="solid">
        <fgColor rgb="FF81DEFF"/>
        <bgColor indexed="64"/>
      </patternFill>
    </fill>
    <fill>
      <patternFill patternType="solid">
        <fgColor rgb="FF3BCCF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bgColor indexed="64"/>
      </patternFill>
    </fill>
    <fill>
      <patternFill patternType="solid">
        <fgColor rgb="FFFFFF00"/>
        <bgColor indexed="64"/>
      </patternFill>
    </fill>
    <fill>
      <patternFill patternType="solid">
        <fgColor theme="0" tint="-0.14999847407452621"/>
        <bgColor indexed="64"/>
      </patternFill>
    </fill>
  </fills>
  <borders count="33">
    <border>
      <left/>
      <right/>
      <top/>
      <bottom/>
      <diagonal/>
    </border>
    <border>
      <left/>
      <right style="medium">
        <color theme="0" tint="-4.9989318521683403E-2"/>
      </right>
      <top/>
      <bottom/>
      <diagonal/>
    </border>
    <border>
      <left/>
      <right style="medium">
        <color theme="0"/>
      </right>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style="medium">
        <color indexed="22"/>
      </right>
      <top/>
      <bottom/>
      <diagonal/>
    </border>
    <border>
      <left style="medium">
        <color indexed="22"/>
      </left>
      <right/>
      <top/>
      <bottom style="medium">
        <color indexed="22"/>
      </bottom>
      <diagonal/>
    </border>
    <border>
      <left/>
      <right style="medium">
        <color indexed="22"/>
      </right>
      <top/>
      <bottom style="medium">
        <color indexed="22"/>
      </bottom>
      <diagonal/>
    </border>
    <border>
      <left style="medium">
        <color indexed="22"/>
      </left>
      <right/>
      <top style="medium">
        <color indexed="22"/>
      </top>
      <bottom/>
      <diagonal/>
    </border>
    <border>
      <left/>
      <right/>
      <top style="medium">
        <color indexed="22"/>
      </top>
      <bottom/>
      <diagonal/>
    </border>
    <border>
      <left/>
      <right style="medium">
        <color indexed="22"/>
      </right>
      <top style="medium">
        <color indexed="22"/>
      </top>
      <bottom/>
      <diagonal/>
    </border>
    <border>
      <left style="medium">
        <color indexed="22"/>
      </left>
      <right/>
      <top/>
      <bottom/>
      <diagonal/>
    </border>
    <border>
      <left style="medium">
        <color indexed="22"/>
      </left>
      <right style="medium">
        <color indexed="22"/>
      </right>
      <top/>
      <bottom/>
      <diagonal/>
    </border>
    <border>
      <left style="medium">
        <color indexed="22"/>
      </left>
      <right style="medium">
        <color indexed="22"/>
      </right>
      <top style="medium">
        <color indexed="22"/>
      </top>
      <bottom/>
      <diagonal/>
    </border>
    <border>
      <left/>
      <right/>
      <top style="thin">
        <color auto="1"/>
      </top>
      <bottom style="thin">
        <color auto="1"/>
      </bottom>
      <diagonal/>
    </border>
    <border>
      <left style="thin">
        <color theme="0" tint="-0.499984740745262"/>
      </left>
      <right style="thin">
        <color auto="1"/>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style="medium">
        <color theme="0"/>
      </left>
      <right style="medium">
        <color theme="0"/>
      </right>
      <top/>
      <bottom/>
      <diagonal/>
    </border>
    <border>
      <left style="medium">
        <color theme="0"/>
      </left>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ck">
        <color theme="4"/>
      </left>
      <right style="thick">
        <color theme="4"/>
      </right>
      <top style="thick">
        <color theme="4"/>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right/>
      <top style="thin">
        <color auto="1"/>
      </top>
      <bottom/>
      <diagonal/>
    </border>
    <border>
      <left style="thick">
        <color theme="4"/>
      </left>
      <right style="thick">
        <color theme="4"/>
      </right>
      <top style="thick">
        <color theme="4"/>
      </top>
      <bottom/>
      <diagonal/>
    </border>
    <border>
      <left style="thin">
        <color theme="0" tint="-0.499984740745262"/>
      </left>
      <right/>
      <top/>
      <bottom/>
      <diagonal/>
    </border>
  </borders>
  <cellStyleXfs count="11">
    <xf numFmtId="0" fontId="0" fillId="0" borderId="0">
      <alignment vertical="top"/>
    </xf>
    <xf numFmtId="0" fontId="1" fillId="0" borderId="0">
      <alignment vertical="top"/>
    </xf>
    <xf numFmtId="0" fontId="3" fillId="2" borderId="0" applyNumberFormat="0" applyFont="0" applyBorder="0" applyAlignment="0" applyProtection="0">
      <alignment vertical="top"/>
    </xf>
    <xf numFmtId="0" fontId="3" fillId="3" borderId="0" applyNumberFormat="0" applyFont="0" applyBorder="0" applyAlignment="0" applyProtection="0">
      <alignment vertical="top"/>
    </xf>
    <xf numFmtId="0" fontId="16" fillId="0" borderId="0" applyNumberFormat="0" applyFill="0" applyBorder="0" applyAlignment="0" applyProtection="0">
      <alignment vertical="top"/>
    </xf>
    <xf numFmtId="0" fontId="1" fillId="24" borderId="8" applyNumberFormat="0" applyFont="0" applyAlignment="0" applyProtection="0"/>
    <xf numFmtId="0" fontId="11" fillId="28" borderId="9" applyNumberFormat="0" applyProtection="0">
      <alignment vertical="center"/>
    </xf>
    <xf numFmtId="0" fontId="7" fillId="0" borderId="0" applyNumberFormat="0" applyFill="0" applyBorder="0" applyAlignment="0" applyProtection="0">
      <alignment vertical="top"/>
    </xf>
    <xf numFmtId="0" fontId="14" fillId="0" borderId="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cellStyleXfs>
  <cellXfs count="430">
    <xf numFmtId="0" fontId="0" fillId="0" borderId="0" xfId="0">
      <alignment vertical="top"/>
    </xf>
    <xf numFmtId="0" fontId="0" fillId="0" borderId="0" xfId="0" applyAlignment="1">
      <alignment horizontal="left" vertical="top"/>
    </xf>
    <xf numFmtId="0" fontId="0" fillId="0" borderId="0" xfId="0" applyAlignment="1">
      <alignment horizontal="center" vertical="top"/>
    </xf>
    <xf numFmtId="0" fontId="5" fillId="20" borderId="4" xfId="0" applyFont="1" applyFill="1" applyBorder="1" applyAlignment="1">
      <alignment horizontal="center" vertical="center" textRotation="90" wrapText="1"/>
    </xf>
    <xf numFmtId="0" fontId="5" fillId="5" borderId="4" xfId="0" applyFont="1" applyFill="1" applyBorder="1" applyAlignment="1">
      <alignment horizontal="center" vertical="center" textRotation="90" wrapText="1"/>
    </xf>
    <xf numFmtId="166" fontId="5" fillId="5" borderId="4" xfId="0" applyNumberFormat="1" applyFont="1" applyFill="1" applyBorder="1" applyAlignment="1">
      <alignment horizontal="center" vertical="center" textRotation="90" wrapText="1"/>
    </xf>
    <xf numFmtId="0" fontId="9" fillId="0" borderId="0" xfId="0" applyFont="1" applyFill="1" applyAlignment="1">
      <alignment vertical="top"/>
    </xf>
    <xf numFmtId="0" fontId="10" fillId="27" borderId="0" xfId="0" applyFont="1" applyFill="1" applyAlignment="1">
      <alignment vertical="top"/>
    </xf>
    <xf numFmtId="0" fontId="6" fillId="0" borderId="0" xfId="0" applyFont="1" applyFill="1" applyAlignment="1">
      <alignment vertical="top"/>
    </xf>
    <xf numFmtId="0" fontId="6" fillId="0" borderId="0" xfId="0" applyFont="1" applyFill="1" applyAlignment="1">
      <alignment horizontal="right" vertical="top"/>
    </xf>
    <xf numFmtId="0" fontId="5" fillId="5" borderId="0" xfId="0" applyFont="1" applyFill="1" applyAlignment="1">
      <alignment horizontal="center" vertical="top"/>
    </xf>
    <xf numFmtId="0" fontId="6" fillId="0" borderId="0" xfId="0" applyFont="1" applyFill="1" applyAlignment="1"/>
    <xf numFmtId="0" fontId="5" fillId="5" borderId="19" xfId="0" applyFont="1" applyFill="1" applyBorder="1" applyAlignment="1">
      <alignment horizontal="center" vertical="center" textRotation="90" wrapText="1"/>
    </xf>
    <xf numFmtId="0" fontId="6" fillId="5" borderId="0" xfId="0" applyFont="1" applyFill="1" applyAlignment="1">
      <alignment horizontal="right"/>
    </xf>
    <xf numFmtId="0" fontId="1" fillId="0" borderId="0" xfId="0" applyFont="1" applyFill="1" applyAlignment="1">
      <alignment vertical="top"/>
    </xf>
    <xf numFmtId="0" fontId="1" fillId="20" borderId="0" xfId="0" applyFont="1" applyFill="1" applyAlignment="1">
      <alignment vertical="top"/>
    </xf>
    <xf numFmtId="0" fontId="1" fillId="5" borderId="0" xfId="0" applyFont="1" applyFill="1" applyAlignment="1">
      <alignment vertical="top"/>
    </xf>
    <xf numFmtId="0" fontId="1" fillId="22" borderId="0" xfId="0" applyFont="1" applyFill="1" applyAlignment="1">
      <alignment vertical="top"/>
    </xf>
    <xf numFmtId="0" fontId="1" fillId="5" borderId="0" xfId="2" applyFont="1" applyFill="1" applyBorder="1" applyAlignment="1">
      <alignment horizontal="left" vertical="top"/>
    </xf>
    <xf numFmtId="0" fontId="1" fillId="5" borderId="1" xfId="2" applyFont="1" applyFill="1" applyBorder="1" applyAlignment="1">
      <alignment horizontal="left" vertical="top"/>
    </xf>
    <xf numFmtId="0" fontId="1" fillId="5" borderId="20" xfId="2" applyFont="1" applyFill="1" applyBorder="1" applyAlignment="1">
      <alignment horizontal="center" vertical="top"/>
    </xf>
    <xf numFmtId="0" fontId="1" fillId="0" borderId="5" xfId="0" applyFont="1" applyFill="1" applyBorder="1" applyAlignment="1">
      <alignment horizontal="center" vertical="top"/>
    </xf>
    <xf numFmtId="0" fontId="4" fillId="6" borderId="0" xfId="3" applyFont="1" applyFill="1" applyBorder="1" applyAlignment="1">
      <alignment horizontal="left" vertical="top"/>
    </xf>
    <xf numFmtId="0" fontId="1" fillId="6" borderId="2" xfId="3" applyFont="1" applyFill="1" applyBorder="1" applyAlignment="1">
      <alignment horizontal="left" vertical="top"/>
    </xf>
    <xf numFmtId="0" fontId="1" fillId="6" borderId="22" xfId="3" applyFont="1" applyFill="1" applyBorder="1" applyAlignment="1">
      <alignment horizontal="center" vertical="top"/>
    </xf>
    <xf numFmtId="0" fontId="1" fillId="6" borderId="0" xfId="0" applyFont="1" applyFill="1" applyAlignment="1">
      <alignment vertical="top"/>
    </xf>
    <xf numFmtId="0" fontId="1" fillId="6" borderId="5" xfId="3" applyFont="1" applyFill="1" applyBorder="1" applyAlignment="1">
      <alignment horizontal="center" vertical="top"/>
    </xf>
    <xf numFmtId="0" fontId="1" fillId="6" borderId="2" xfId="3" applyFont="1" applyFill="1" applyBorder="1" applyAlignment="1">
      <alignment horizontal="center" vertical="top"/>
    </xf>
    <xf numFmtId="0" fontId="4" fillId="23" borderId="0" xfId="0" applyFont="1" applyFill="1" applyAlignment="1">
      <alignment vertical="top"/>
    </xf>
    <xf numFmtId="0" fontId="4" fillId="23" borderId="5" xfId="0" applyFont="1" applyFill="1" applyBorder="1" applyAlignment="1">
      <alignment horizontal="center" vertical="top"/>
    </xf>
    <xf numFmtId="6" fontId="4" fillId="23" borderId="0" xfId="0" applyNumberFormat="1" applyFont="1" applyFill="1" applyAlignment="1">
      <alignment vertical="top"/>
    </xf>
    <xf numFmtId="0" fontId="1" fillId="0" borderId="0"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horizontal="right" vertical="top"/>
    </xf>
    <xf numFmtId="0" fontId="8" fillId="25" borderId="0" xfId="0" applyFont="1" applyFill="1" applyBorder="1" applyAlignment="1">
      <alignment vertical="top"/>
    </xf>
    <xf numFmtId="0" fontId="6" fillId="26" borderId="0" xfId="0" applyFont="1" applyFill="1" applyBorder="1" applyAlignment="1">
      <alignment vertical="top"/>
    </xf>
    <xf numFmtId="0" fontId="9" fillId="5" borderId="0" xfId="0" applyFont="1" applyFill="1" applyAlignment="1">
      <alignment vertical="top"/>
    </xf>
    <xf numFmtId="0" fontId="6" fillId="5" borderId="0" xfId="0" applyFont="1" applyFill="1" applyAlignment="1">
      <alignment vertical="top"/>
    </xf>
    <xf numFmtId="0" fontId="0" fillId="6" borderId="2" xfId="3" applyFont="1" applyFill="1" applyBorder="1" applyAlignment="1">
      <alignment vertical="top"/>
    </xf>
    <xf numFmtId="0" fontId="0" fillId="5" borderId="20" xfId="2" applyFont="1" applyFill="1" applyBorder="1" applyAlignment="1">
      <alignment horizontal="center" vertical="top"/>
    </xf>
    <xf numFmtId="0" fontId="0" fillId="5" borderId="1" xfId="2" applyFont="1" applyFill="1" applyBorder="1" applyAlignment="1">
      <alignment vertical="top"/>
    </xf>
    <xf numFmtId="0" fontId="0" fillId="6" borderId="22" xfId="3" applyFont="1" applyFill="1" applyBorder="1" applyAlignment="1">
      <alignment horizontal="center" vertical="top"/>
    </xf>
    <xf numFmtId="0" fontId="0" fillId="5" borderId="21" xfId="2" applyFont="1" applyFill="1" applyBorder="1" applyAlignment="1">
      <alignment horizontal="right" vertical="top"/>
    </xf>
    <xf numFmtId="0" fontId="0" fillId="6" borderId="23" xfId="3" applyFont="1" applyFill="1" applyBorder="1" applyAlignment="1">
      <alignment horizontal="right" vertical="top"/>
    </xf>
    <xf numFmtId="0" fontId="2" fillId="5" borderId="0" xfId="0" applyFont="1" applyFill="1" applyAlignment="1">
      <alignment horizontal="right" vertical="top"/>
    </xf>
    <xf numFmtId="6" fontId="2" fillId="5" borderId="0" xfId="0" applyNumberFormat="1" applyFont="1" applyFill="1" applyAlignment="1">
      <alignment horizontal="center" vertical="top"/>
    </xf>
    <xf numFmtId="0" fontId="1" fillId="23" borderId="0" xfId="0" applyFont="1" applyFill="1" applyAlignment="1">
      <alignment vertical="top"/>
    </xf>
    <xf numFmtId="0" fontId="0" fillId="0" borderId="0" xfId="0" applyFont="1" applyAlignment="1">
      <alignment horizontal="center" vertical="top"/>
    </xf>
    <xf numFmtId="0" fontId="4" fillId="22" borderId="0" xfId="3" applyFont="1" applyFill="1" applyBorder="1" applyAlignment="1">
      <alignment horizontal="left" vertical="top"/>
    </xf>
    <xf numFmtId="0" fontId="0" fillId="22" borderId="2" xfId="3" applyFont="1" applyFill="1" applyBorder="1" applyAlignment="1">
      <alignment vertical="top"/>
    </xf>
    <xf numFmtId="0" fontId="1" fillId="22" borderId="2" xfId="3" applyFont="1" applyFill="1" applyBorder="1" applyAlignment="1">
      <alignment horizontal="left" vertical="top"/>
    </xf>
    <xf numFmtId="0" fontId="0" fillId="22" borderId="22" xfId="3" applyFont="1" applyFill="1" applyBorder="1" applyAlignment="1">
      <alignment horizontal="center" vertical="top"/>
    </xf>
    <xf numFmtId="0" fontId="1" fillId="22" borderId="22" xfId="3" applyFont="1" applyFill="1" applyBorder="1" applyAlignment="1">
      <alignment horizontal="center" vertical="top"/>
    </xf>
    <xf numFmtId="0" fontId="0" fillId="22" borderId="23" xfId="3" applyFont="1" applyFill="1" applyBorder="1" applyAlignment="1">
      <alignment horizontal="right" vertical="top"/>
    </xf>
    <xf numFmtId="0" fontId="1" fillId="22" borderId="0" xfId="2" applyFont="1" applyFill="1" applyBorder="1" applyAlignment="1">
      <alignment horizontal="left" vertical="top"/>
    </xf>
    <xf numFmtId="0" fontId="0" fillId="22" borderId="1" xfId="2" applyFont="1" applyFill="1" applyBorder="1" applyAlignment="1">
      <alignment vertical="top"/>
    </xf>
    <xf numFmtId="0" fontId="1" fillId="22" borderId="1" xfId="2" applyFont="1" applyFill="1" applyBorder="1" applyAlignment="1">
      <alignment horizontal="left" vertical="top"/>
    </xf>
    <xf numFmtId="0" fontId="1" fillId="22" borderId="20" xfId="2" applyFont="1" applyFill="1" applyBorder="1" applyAlignment="1">
      <alignment horizontal="center" vertical="top"/>
    </xf>
    <xf numFmtId="0" fontId="0" fillId="22" borderId="20" xfId="2" applyFont="1" applyFill="1" applyBorder="1" applyAlignment="1">
      <alignment horizontal="center" vertical="top"/>
    </xf>
    <xf numFmtId="0" fontId="13" fillId="22" borderId="20" xfId="2" applyFont="1" applyFill="1" applyBorder="1" applyAlignment="1">
      <alignment horizontal="center" vertical="top"/>
    </xf>
    <xf numFmtId="0" fontId="1" fillId="22" borderId="21" xfId="2" applyFont="1" applyFill="1" applyBorder="1" applyAlignment="1">
      <alignment horizontal="right" vertical="top"/>
    </xf>
    <xf numFmtId="167" fontId="1" fillId="5" borderId="0" xfId="0" applyNumberFormat="1" applyFont="1" applyFill="1" applyBorder="1" applyAlignment="1">
      <alignment vertical="top" wrapText="1"/>
    </xf>
    <xf numFmtId="167" fontId="1" fillId="6" borderId="0" xfId="0" applyNumberFormat="1" applyFont="1" applyFill="1" applyBorder="1" applyAlignment="1">
      <alignment vertical="top" wrapText="1"/>
    </xf>
    <xf numFmtId="0" fontId="4" fillId="22" borderId="2" xfId="3" applyFont="1" applyFill="1" applyBorder="1" applyAlignment="1">
      <alignment vertical="top"/>
    </xf>
    <xf numFmtId="0" fontId="0" fillId="5" borderId="0" xfId="0" applyFont="1" applyFill="1" applyAlignment="1">
      <alignment horizontal="left" vertical="top" indent="1"/>
    </xf>
    <xf numFmtId="0" fontId="0" fillId="6" borderId="0" xfId="0" applyFont="1" applyFill="1" applyAlignment="1">
      <alignment vertical="top"/>
    </xf>
    <xf numFmtId="6" fontId="2" fillId="6" borderId="0" xfId="0" applyNumberFormat="1" applyFont="1" applyFill="1" applyAlignment="1">
      <alignment horizontal="center" vertical="top"/>
    </xf>
    <xf numFmtId="0" fontId="0" fillId="6" borderId="0" xfId="0" applyFont="1" applyFill="1" applyAlignment="1">
      <alignment horizontal="left" vertical="top" indent="1"/>
    </xf>
    <xf numFmtId="0" fontId="6" fillId="30" borderId="0" xfId="6" applyFont="1" applyFill="1" applyBorder="1" applyAlignment="1">
      <alignment horizontal="left" vertical="top"/>
    </xf>
    <xf numFmtId="0" fontId="6" fillId="30" borderId="9" xfId="6" applyFont="1" applyFill="1" applyBorder="1" applyAlignment="1">
      <alignment horizontal="left" vertical="top"/>
    </xf>
    <xf numFmtId="0" fontId="6" fillId="30" borderId="16" xfId="6" applyFont="1" applyFill="1" applyBorder="1" applyAlignment="1">
      <alignment horizontal="left" vertical="top" wrapText="1"/>
    </xf>
    <xf numFmtId="0" fontId="6" fillId="30" borderId="17" xfId="6" applyFont="1" applyFill="1" applyBorder="1" applyAlignment="1">
      <alignment horizontal="center" vertical="top"/>
    </xf>
    <xf numFmtId="0" fontId="6" fillId="30" borderId="16" xfId="6" applyFont="1" applyFill="1" applyBorder="1" applyAlignment="1">
      <alignment horizontal="center" vertical="top"/>
    </xf>
    <xf numFmtId="0" fontId="6" fillId="31" borderId="17" xfId="6" applyFont="1" applyFill="1" applyBorder="1" applyAlignment="1">
      <alignment horizontal="center" vertical="top"/>
    </xf>
    <xf numFmtId="0" fontId="6" fillId="31" borderId="16" xfId="6" applyFont="1" applyFill="1" applyBorder="1" applyAlignment="1">
      <alignment horizontal="center" vertical="top"/>
    </xf>
    <xf numFmtId="0" fontId="6" fillId="29" borderId="0" xfId="6" applyFont="1" applyFill="1" applyBorder="1" applyAlignment="1">
      <alignment horizontal="left" vertical="top"/>
    </xf>
    <xf numFmtId="0" fontId="6" fillId="31" borderId="9" xfId="6" applyFont="1" applyFill="1" applyBorder="1" applyAlignment="1">
      <alignment horizontal="center" vertical="top"/>
    </xf>
    <xf numFmtId="0" fontId="6" fillId="29" borderId="10" xfId="6" applyFont="1" applyFill="1" applyBorder="1" applyAlignment="1">
      <alignment horizontal="center" vertical="top"/>
    </xf>
    <xf numFmtId="0" fontId="6" fillId="29" borderId="11" xfId="6" applyFont="1" applyFill="1" applyBorder="1" applyAlignment="1">
      <alignment horizontal="center" vertical="top"/>
    </xf>
    <xf numFmtId="0" fontId="6" fillId="30" borderId="12" xfId="6" applyFont="1" applyFill="1" applyBorder="1" applyAlignment="1">
      <alignment horizontal="center" vertical="top"/>
    </xf>
    <xf numFmtId="0" fontId="6" fillId="30" borderId="13" xfId="6" applyFont="1" applyFill="1" applyBorder="1" applyAlignment="1">
      <alignment horizontal="center" vertical="top"/>
    </xf>
    <xf numFmtId="0" fontId="6" fillId="30" borderId="14" xfId="6" applyFont="1" applyFill="1" applyBorder="1" applyAlignment="1">
      <alignment horizontal="center" vertical="top"/>
    </xf>
    <xf numFmtId="0" fontId="6" fillId="30" borderId="15" xfId="6" applyFont="1" applyFill="1" applyBorder="1" applyAlignment="1">
      <alignment horizontal="center" vertical="top"/>
    </xf>
    <xf numFmtId="0" fontId="6" fillId="29" borderId="15" xfId="6" applyFont="1" applyFill="1" applyBorder="1" applyAlignment="1">
      <alignment horizontal="center" vertical="top"/>
    </xf>
    <xf numFmtId="0" fontId="6" fillId="29" borderId="0" xfId="6" applyFont="1" applyFill="1" applyBorder="1" applyAlignment="1">
      <alignment horizontal="center" vertical="top"/>
    </xf>
    <xf numFmtId="0" fontId="6" fillId="29" borderId="9" xfId="6" applyFont="1" applyFill="1" applyBorder="1" applyAlignment="1">
      <alignment horizontal="center" vertical="top"/>
    </xf>
    <xf numFmtId="0" fontId="6" fillId="31" borderId="15" xfId="6" applyFont="1" applyFill="1" applyBorder="1" applyAlignment="1">
      <alignment horizontal="center" vertical="top"/>
    </xf>
    <xf numFmtId="0" fontId="6" fillId="31" borderId="0" xfId="6" applyFont="1" applyFill="1" applyBorder="1" applyAlignment="1">
      <alignment horizontal="center" vertical="top"/>
    </xf>
    <xf numFmtId="0" fontId="6" fillId="30" borderId="9" xfId="6" applyFont="1" applyFill="1" applyBorder="1" applyAlignment="1">
      <alignment horizontal="center" vertical="top"/>
    </xf>
    <xf numFmtId="0" fontId="6" fillId="30" borderId="0" xfId="6" applyFont="1" applyFill="1" applyBorder="1" applyAlignment="1">
      <alignment horizontal="center" vertical="top"/>
    </xf>
    <xf numFmtId="0" fontId="4" fillId="20" borderId="2" xfId="3" applyFont="1" applyFill="1" applyBorder="1" applyAlignment="1">
      <alignment vertical="top"/>
    </xf>
    <xf numFmtId="0" fontId="4" fillId="20" borderId="0" xfId="3" applyFont="1" applyFill="1" applyBorder="1" applyAlignment="1">
      <alignment vertical="top"/>
    </xf>
    <xf numFmtId="0" fontId="15" fillId="32" borderId="0" xfId="0" applyFont="1" applyFill="1" applyAlignment="1">
      <alignment vertical="top"/>
    </xf>
    <xf numFmtId="0" fontId="14" fillId="0" borderId="0" xfId="8" applyFont="1">
      <alignment vertical="top"/>
    </xf>
    <xf numFmtId="0" fontId="14" fillId="0" borderId="0" xfId="8" applyFont="1" applyAlignment="1">
      <alignment horizontal="center" vertical="top"/>
    </xf>
    <xf numFmtId="0" fontId="14" fillId="0" borderId="0" xfId="8">
      <alignment vertical="top"/>
    </xf>
    <xf numFmtId="0" fontId="14" fillId="0" borderId="0" xfId="8" applyAlignment="1">
      <alignment horizontal="center" vertical="top"/>
    </xf>
    <xf numFmtId="0" fontId="14" fillId="16" borderId="0" xfId="8" applyFill="1">
      <alignment vertical="top"/>
    </xf>
    <xf numFmtId="0" fontId="14" fillId="16" borderId="0" xfId="8" applyFill="1" applyAlignment="1">
      <alignment horizontal="center" vertical="top"/>
    </xf>
    <xf numFmtId="0" fontId="14" fillId="16" borderId="0" xfId="8" applyFill="1" applyAlignment="1">
      <alignment horizontal="center" vertical="center" textRotation="90"/>
    </xf>
    <xf numFmtId="0" fontId="14" fillId="16" borderId="0" xfId="8" applyFill="1" applyAlignment="1">
      <alignment horizontal="center" vertical="center" textRotation="90" wrapText="1"/>
    </xf>
    <xf numFmtId="0" fontId="14" fillId="0" borderId="0" xfId="8" applyFont="1" applyAlignment="1">
      <alignment horizontal="left" vertical="top"/>
    </xf>
    <xf numFmtId="0" fontId="14" fillId="0" borderId="0" xfId="8" applyFont="1" applyFill="1" applyBorder="1" applyAlignment="1">
      <alignment horizontal="left" vertical="top" indent="1"/>
    </xf>
    <xf numFmtId="169" fontId="14" fillId="0" borderId="0" xfId="8" applyNumberFormat="1" applyFont="1">
      <alignment vertical="top"/>
    </xf>
    <xf numFmtId="0" fontId="20" fillId="7" borderId="0" xfId="8" applyFont="1" applyFill="1">
      <alignment vertical="top"/>
    </xf>
    <xf numFmtId="0" fontId="20" fillId="7" borderId="0" xfId="8" applyFont="1" applyFill="1" applyAlignment="1">
      <alignment horizontal="center" vertical="top"/>
    </xf>
    <xf numFmtId="0" fontId="20" fillId="7" borderId="0" xfId="8" applyFont="1" applyFill="1" applyAlignment="1">
      <alignment vertical="center" textRotation="90"/>
    </xf>
    <xf numFmtId="0" fontId="14" fillId="0" borderId="0" xfId="8" applyFont="1" applyFill="1">
      <alignment vertical="top"/>
    </xf>
    <xf numFmtId="0" fontId="20" fillId="7" borderId="0" xfId="8" applyFont="1" applyFill="1" applyAlignment="1">
      <alignment horizontal="center" vertical="center" textRotation="90" wrapText="1"/>
    </xf>
    <xf numFmtId="0" fontId="20" fillId="8" borderId="0" xfId="8" applyFont="1" applyFill="1">
      <alignment vertical="top"/>
    </xf>
    <xf numFmtId="0" fontId="20" fillId="8" borderId="0" xfId="8" applyFont="1" applyFill="1" applyAlignment="1">
      <alignment horizontal="center" vertical="top"/>
    </xf>
    <xf numFmtId="0" fontId="14" fillId="0" borderId="2" xfId="8" applyFont="1" applyBorder="1">
      <alignment vertical="top"/>
    </xf>
    <xf numFmtId="0" fontId="14" fillId="0" borderId="2" xfId="8" applyFont="1" applyFill="1" applyBorder="1">
      <alignment vertical="top"/>
    </xf>
    <xf numFmtId="0" fontId="14" fillId="0" borderId="1" xfId="8" applyFont="1" applyBorder="1">
      <alignment vertical="top"/>
    </xf>
    <xf numFmtId="0" fontId="14" fillId="0" borderId="1" xfId="8" applyFont="1" applyFill="1" applyBorder="1">
      <alignment vertical="top"/>
    </xf>
    <xf numFmtId="0" fontId="14" fillId="0" borderId="0" xfId="8" applyFont="1" applyAlignment="1">
      <alignment horizontal="left" vertical="top" indent="1"/>
    </xf>
    <xf numFmtId="170" fontId="14" fillId="0" borderId="0" xfId="8" applyNumberFormat="1" applyFont="1">
      <alignment vertical="top"/>
    </xf>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horizontal="center" vertical="top"/>
    </xf>
    <xf numFmtId="0" fontId="14" fillId="0" borderId="0" xfId="0" applyFont="1" applyAlignment="1">
      <alignment horizontal="right" vertical="top"/>
    </xf>
    <xf numFmtId="0" fontId="14" fillId="5" borderId="0" xfId="0" applyFont="1" applyFill="1" applyAlignment="1">
      <alignment vertical="top"/>
    </xf>
    <xf numFmtId="0" fontId="14" fillId="33" borderId="0" xfId="0" applyFont="1" applyFill="1" applyAlignment="1">
      <alignment vertical="top"/>
    </xf>
    <xf numFmtId="0" fontId="14" fillId="0" borderId="0" xfId="0" applyFont="1" applyBorder="1" applyAlignment="1">
      <alignment vertical="top"/>
    </xf>
    <xf numFmtId="0" fontId="17" fillId="0" borderId="0" xfId="0" applyFont="1" applyAlignment="1">
      <alignment horizontal="right" vertical="top"/>
    </xf>
    <xf numFmtId="0" fontId="20" fillId="27" borderId="0" xfId="0" applyFont="1" applyFill="1" applyAlignment="1">
      <alignment horizontal="left" vertical="top"/>
    </xf>
    <xf numFmtId="0" fontId="23" fillId="5" borderId="0" xfId="0" applyFont="1" applyFill="1" applyAlignment="1">
      <alignment horizontal="left" vertical="center"/>
    </xf>
    <xf numFmtId="0" fontId="23" fillId="33" borderId="0" xfId="0" applyFont="1" applyFill="1" applyAlignment="1">
      <alignment horizontal="left" vertical="center"/>
    </xf>
    <xf numFmtId="0" fontId="23" fillId="0" borderId="0" xfId="0" applyFont="1" applyFill="1" applyAlignment="1">
      <alignment horizontal="left" vertical="center"/>
    </xf>
    <xf numFmtId="0" fontId="19" fillId="5" borderId="0" xfId="0" applyFont="1" applyFill="1" applyAlignment="1">
      <alignment vertical="top"/>
    </xf>
    <xf numFmtId="0" fontId="19" fillId="33" borderId="0" xfId="0" applyFont="1" applyFill="1" applyAlignment="1">
      <alignment vertical="top"/>
    </xf>
    <xf numFmtId="0" fontId="19" fillId="0" borderId="0" xfId="0" applyFont="1" applyFill="1" applyAlignment="1">
      <alignment vertical="top"/>
    </xf>
    <xf numFmtId="0" fontId="14" fillId="0" borderId="0" xfId="0" applyFont="1" applyFill="1" applyAlignment="1">
      <alignment vertical="top"/>
    </xf>
    <xf numFmtId="0" fontId="14" fillId="22" borderId="0" xfId="0" applyFont="1" applyFill="1" applyAlignment="1">
      <alignment vertical="top"/>
    </xf>
    <xf numFmtId="0" fontId="14" fillId="5" borderId="20" xfId="2" applyFont="1" applyFill="1" applyBorder="1" applyAlignment="1">
      <alignment horizontal="center" vertical="top"/>
    </xf>
    <xf numFmtId="0" fontId="14" fillId="6" borderId="22" xfId="3" applyFont="1" applyFill="1" applyBorder="1" applyAlignment="1">
      <alignment horizontal="center" vertical="top"/>
    </xf>
    <xf numFmtId="0" fontId="14" fillId="20" borderId="0" xfId="0" applyFont="1" applyFill="1" applyAlignment="1">
      <alignment vertical="top"/>
    </xf>
    <xf numFmtId="0" fontId="17" fillId="23" borderId="0" xfId="0" applyFont="1" applyFill="1" applyAlignment="1">
      <alignment vertical="top"/>
    </xf>
    <xf numFmtId="0" fontId="17" fillId="23" borderId="5" xfId="0" applyFont="1" applyFill="1" applyBorder="1" applyAlignment="1">
      <alignment horizontal="center" vertical="top"/>
    </xf>
    <xf numFmtId="0" fontId="20" fillId="8" borderId="0" xfId="8" applyFont="1" applyFill="1" applyAlignment="1">
      <alignment horizontal="center" vertical="center" textRotation="90"/>
    </xf>
    <xf numFmtId="0" fontId="14" fillId="0" borderId="0" xfId="2" applyFont="1" applyFill="1" applyBorder="1" applyAlignment="1"/>
    <xf numFmtId="0" fontId="14" fillId="0" borderId="20" xfId="2" applyFont="1" applyFill="1" applyBorder="1" applyAlignment="1"/>
    <xf numFmtId="0" fontId="14" fillId="0" borderId="0" xfId="3" applyFont="1" applyFill="1" applyBorder="1" applyAlignment="1"/>
    <xf numFmtId="0" fontId="14" fillId="0" borderId="22" xfId="3" applyFont="1" applyFill="1" applyBorder="1" applyAlignment="1"/>
    <xf numFmtId="0" fontId="14" fillId="0" borderId="1" xfId="2" applyFont="1" applyFill="1" applyBorder="1" applyAlignment="1"/>
    <xf numFmtId="0" fontId="14" fillId="0" borderId="2" xfId="3" applyFont="1" applyFill="1" applyBorder="1" applyAlignment="1"/>
    <xf numFmtId="0" fontId="14" fillId="0" borderId="2" xfId="2" applyFont="1" applyFill="1" applyBorder="1" applyAlignment="1"/>
    <xf numFmtId="0" fontId="14" fillId="0" borderId="22" xfId="2" applyFont="1" applyFill="1" applyBorder="1" applyAlignment="1"/>
    <xf numFmtId="0" fontId="14" fillId="0" borderId="1" xfId="3" applyFont="1" applyFill="1" applyBorder="1" applyAlignment="1"/>
    <xf numFmtId="0" fontId="14" fillId="0" borderId="20" xfId="3" applyFont="1" applyFill="1" applyBorder="1" applyAlignment="1"/>
    <xf numFmtId="168" fontId="16" fillId="0" borderId="0" xfId="9" applyNumberFormat="1" applyFont="1">
      <alignment vertical="top"/>
    </xf>
    <xf numFmtId="0" fontId="0" fillId="0" borderId="0" xfId="8" applyFont="1">
      <alignment vertical="top"/>
    </xf>
    <xf numFmtId="0" fontId="0" fillId="0" borderId="0" xfId="8" applyFont="1" applyAlignment="1">
      <alignment horizontal="center" vertical="top"/>
    </xf>
    <xf numFmtId="0" fontId="21" fillId="5" borderId="0" xfId="0" applyFont="1" applyFill="1" applyAlignment="1">
      <alignment vertical="top"/>
    </xf>
    <xf numFmtId="0" fontId="14" fillId="5" borderId="0" xfId="0" applyFont="1" applyFill="1" applyAlignment="1">
      <alignment horizontal="center" vertical="top"/>
    </xf>
    <xf numFmtId="0" fontId="14" fillId="27" borderId="0" xfId="0" applyFont="1" applyFill="1" applyAlignment="1">
      <alignment horizontal="center" vertical="top"/>
    </xf>
    <xf numFmtId="0" fontId="21" fillId="13" borderId="0" xfId="0" applyFont="1" applyFill="1" applyAlignment="1">
      <alignment horizontal="left" vertical="top"/>
    </xf>
    <xf numFmtId="0" fontId="18" fillId="27" borderId="0" xfId="0" quotePrefix="1" applyFont="1" applyFill="1" applyAlignment="1">
      <alignment horizontal="left" vertical="top"/>
    </xf>
    <xf numFmtId="0" fontId="14" fillId="34" borderId="0" xfId="8" applyFont="1" applyFill="1" applyAlignment="1">
      <alignment horizontal="center" vertical="top"/>
    </xf>
    <xf numFmtId="0" fontId="14" fillId="34" borderId="0" xfId="8" applyFont="1" applyFill="1" applyAlignment="1">
      <alignment vertical="center" textRotation="90" wrapText="1"/>
    </xf>
    <xf numFmtId="0" fontId="18" fillId="34" borderId="0" xfId="8" applyFont="1" applyFill="1">
      <alignment vertical="top"/>
    </xf>
    <xf numFmtId="0" fontId="0" fillId="35" borderId="0" xfId="0" applyFont="1" applyFill="1" applyAlignment="1">
      <alignment horizontal="left" vertical="top"/>
    </xf>
    <xf numFmtId="0" fontId="0" fillId="5" borderId="0" xfId="0" applyFont="1" applyFill="1" applyAlignment="1">
      <alignment horizontal="center" vertical="top"/>
    </xf>
    <xf numFmtId="0" fontId="0" fillId="32" borderId="0" xfId="0" applyFont="1" applyFill="1" applyAlignment="1">
      <alignment horizontal="center" vertical="top"/>
    </xf>
    <xf numFmtId="0" fontId="0" fillId="16" borderId="0" xfId="0" applyFont="1" applyFill="1" applyAlignment="1">
      <alignment horizontal="center" vertical="top"/>
    </xf>
    <xf numFmtId="0" fontId="21" fillId="0" borderId="0" xfId="0" applyFont="1" applyAlignment="1">
      <alignment horizontal="center" vertical="top"/>
    </xf>
    <xf numFmtId="0" fontId="19" fillId="16" borderId="0" xfId="0" applyFont="1" applyFill="1" applyAlignment="1">
      <alignment horizontal="left" vertical="top"/>
    </xf>
    <xf numFmtId="0" fontId="0" fillId="0" borderId="0" xfId="0">
      <alignment vertical="top"/>
    </xf>
    <xf numFmtId="0" fontId="20" fillId="7" borderId="0" xfId="8" applyFont="1" applyFill="1" applyAlignment="1">
      <alignment horizontal="center" vertical="center" textRotation="90" wrapText="1"/>
    </xf>
    <xf numFmtId="0" fontId="0" fillId="0" borderId="0" xfId="0" applyFont="1" applyAlignment="1">
      <alignment vertical="top"/>
    </xf>
    <xf numFmtId="0" fontId="18" fillId="8" borderId="0" xfId="0" applyFont="1" applyFill="1" applyAlignment="1">
      <alignment horizontal="center" vertical="top"/>
    </xf>
    <xf numFmtId="0" fontId="0" fillId="0" borderId="0" xfId="0" applyFont="1" applyFill="1" applyAlignment="1">
      <alignment vertical="top"/>
    </xf>
    <xf numFmtId="0" fontId="0" fillId="22" borderId="0" xfId="0" applyFont="1" applyFill="1" applyAlignment="1">
      <alignment vertical="top"/>
    </xf>
    <xf numFmtId="0" fontId="0" fillId="0" borderId="0" xfId="0" applyFont="1" applyFill="1" applyAlignment="1">
      <alignment horizontal="center" vertical="top"/>
    </xf>
    <xf numFmtId="0" fontId="21" fillId="0" borderId="0" xfId="0" applyFont="1" applyFill="1" applyAlignment="1">
      <alignment horizontal="center" vertical="top"/>
    </xf>
    <xf numFmtId="0" fontId="0" fillId="36" borderId="0" xfId="0" applyFont="1" applyFill="1" applyAlignment="1">
      <alignment vertical="top"/>
    </xf>
    <xf numFmtId="0" fontId="14" fillId="16" borderId="0" xfId="0" applyFont="1" applyFill="1" applyAlignment="1">
      <alignment vertical="top"/>
    </xf>
    <xf numFmtId="0" fontId="16" fillId="36" borderId="0" xfId="9" applyFill="1" applyAlignment="1">
      <alignment vertical="top"/>
    </xf>
    <xf numFmtId="0" fontId="16" fillId="16" borderId="0" xfId="9" applyFill="1" applyAlignment="1">
      <alignment vertical="top"/>
    </xf>
    <xf numFmtId="0" fontId="21" fillId="37" borderId="0" xfId="0" applyFont="1" applyFill="1" applyAlignment="1">
      <alignment horizontal="center" vertical="top"/>
    </xf>
    <xf numFmtId="0" fontId="0" fillId="38" borderId="0" xfId="0" applyFont="1" applyFill="1" applyAlignment="1">
      <alignment horizontal="center" vertical="top"/>
    </xf>
    <xf numFmtId="0" fontId="0" fillId="4" borderId="0" xfId="0" applyFont="1" applyFill="1" applyAlignment="1">
      <alignment horizontal="center" vertical="top"/>
    </xf>
    <xf numFmtId="0" fontId="14" fillId="20" borderId="0" xfId="0" applyFont="1" applyFill="1" applyAlignment="1">
      <alignment horizontal="left" vertical="top"/>
    </xf>
    <xf numFmtId="0" fontId="14" fillId="20" borderId="0" xfId="0" applyFont="1" applyFill="1" applyAlignment="1">
      <alignment horizontal="right" vertical="top"/>
    </xf>
    <xf numFmtId="0" fontId="0" fillId="20" borderId="0" xfId="0" applyFill="1">
      <alignment vertical="top"/>
    </xf>
    <xf numFmtId="0" fontId="21" fillId="14" borderId="26" xfId="0" applyFont="1" applyFill="1" applyBorder="1" applyAlignment="1">
      <alignment horizontal="left" vertical="top"/>
    </xf>
    <xf numFmtId="0" fontId="21" fillId="15" borderId="0" xfId="0" applyFont="1" applyFill="1" applyAlignment="1">
      <alignment horizontal="center" vertical="top"/>
    </xf>
    <xf numFmtId="0" fontId="0" fillId="0" borderId="26" xfId="0" applyFill="1" applyBorder="1" applyAlignment="1">
      <alignment horizontal="center" vertical="top"/>
    </xf>
    <xf numFmtId="0" fontId="0" fillId="37" borderId="26" xfId="0" quotePrefix="1" applyFont="1" applyFill="1" applyBorder="1" applyAlignment="1">
      <alignment horizontal="center" vertical="top"/>
    </xf>
    <xf numFmtId="0" fontId="14" fillId="15" borderId="0" xfId="0" applyFont="1" applyFill="1" applyAlignment="1">
      <alignment horizontal="center" vertical="top"/>
    </xf>
    <xf numFmtId="0" fontId="0" fillId="4" borderId="26" xfId="0" quotePrefix="1" applyFont="1" applyFill="1" applyBorder="1" applyAlignment="1">
      <alignment horizontal="center" vertical="top"/>
    </xf>
    <xf numFmtId="0" fontId="0" fillId="0" borderId="0" xfId="8" applyFont="1" applyFill="1">
      <alignment vertical="top"/>
    </xf>
    <xf numFmtId="0" fontId="0" fillId="20" borderId="0" xfId="0" applyFont="1" applyFill="1" applyAlignment="1">
      <alignment vertical="top"/>
    </xf>
    <xf numFmtId="0" fontId="21" fillId="20" borderId="0" xfId="0" applyFont="1" applyFill="1" applyAlignment="1">
      <alignment vertical="top" wrapText="1"/>
    </xf>
    <xf numFmtId="0" fontId="17" fillId="20" borderId="0" xfId="0" applyFont="1" applyFill="1" applyAlignment="1">
      <alignment vertical="top"/>
    </xf>
    <xf numFmtId="0" fontId="14" fillId="0" borderId="0" xfId="1" applyFont="1" applyFill="1">
      <alignment vertical="top"/>
    </xf>
    <xf numFmtId="3" fontId="14" fillId="0" borderId="0" xfId="1" applyNumberFormat="1" applyFont="1" applyFill="1">
      <alignment vertical="top"/>
    </xf>
    <xf numFmtId="0" fontId="26" fillId="0" borderId="0" xfId="1" applyFont="1" applyFill="1" applyAlignment="1" applyProtection="1">
      <alignment horizontal="center" vertical="top"/>
    </xf>
    <xf numFmtId="166" fontId="14" fillId="0" borderId="0" xfId="1" applyNumberFormat="1" applyFont="1" applyFill="1">
      <alignment vertical="top"/>
    </xf>
    <xf numFmtId="0" fontId="14" fillId="0" borderId="0" xfId="1" applyFont="1" applyFill="1" applyAlignment="1">
      <alignment horizontal="center" vertical="top"/>
    </xf>
    <xf numFmtId="0" fontId="27" fillId="0" borderId="0" xfId="1" applyFont="1" applyAlignment="1" applyProtection="1">
      <alignment horizontal="left" vertical="top"/>
    </xf>
    <xf numFmtId="3" fontId="27" fillId="0" borderId="0" xfId="1" applyNumberFormat="1" applyFont="1" applyProtection="1">
      <alignment vertical="top"/>
    </xf>
    <xf numFmtId="0" fontId="26" fillId="0" borderId="0" xfId="1" applyFont="1" applyAlignment="1" applyProtection="1">
      <alignment horizontal="center" vertical="top"/>
    </xf>
    <xf numFmtId="166" fontId="14" fillId="0" borderId="0" xfId="0" applyNumberFormat="1" applyFont="1" applyAlignment="1">
      <alignment horizontal="center" vertical="top"/>
    </xf>
    <xf numFmtId="0" fontId="14" fillId="0" borderId="0" xfId="1" applyFont="1">
      <alignment vertical="top"/>
    </xf>
    <xf numFmtId="0" fontId="14" fillId="0" borderId="0" xfId="1" applyFont="1" applyAlignment="1">
      <alignment vertical="top" wrapText="1"/>
    </xf>
    <xf numFmtId="0" fontId="14" fillId="0" borderId="0" xfId="1" applyFont="1" applyAlignment="1">
      <alignment horizontal="center" vertical="top"/>
    </xf>
    <xf numFmtId="0" fontId="14" fillId="0" borderId="0" xfId="1" applyFont="1" applyAlignment="1">
      <alignment horizontal="left" vertical="top" indent="1"/>
    </xf>
    <xf numFmtId="166" fontId="14" fillId="0" borderId="0" xfId="1" applyNumberFormat="1" applyFont="1" applyAlignment="1">
      <alignment horizontal="center" vertical="top"/>
    </xf>
    <xf numFmtId="0" fontId="28" fillId="0" borderId="0" xfId="1" applyFont="1" applyAlignment="1" applyProtection="1">
      <alignment horizontal="left" vertical="top"/>
    </xf>
    <xf numFmtId="3" fontId="26" fillId="0" borderId="0" xfId="1" applyNumberFormat="1" applyFont="1" applyProtection="1">
      <alignment vertical="top"/>
    </xf>
    <xf numFmtId="0" fontId="26" fillId="0" borderId="0" xfId="0" applyFont="1" applyFill="1" applyAlignment="1" applyProtection="1"/>
    <xf numFmtId="165" fontId="14" fillId="0" borderId="0" xfId="0" applyNumberFormat="1" applyFont="1" applyAlignment="1">
      <alignment horizontal="left" vertical="top"/>
    </xf>
    <xf numFmtId="0" fontId="26" fillId="0" borderId="0" xfId="0" applyFont="1" applyFill="1" applyAlignment="1">
      <alignment horizontal="center" vertical="top"/>
    </xf>
    <xf numFmtId="0" fontId="14" fillId="0" borderId="0" xfId="0" applyFont="1" applyAlignment="1">
      <alignment horizontal="center" vertical="center" textRotation="90"/>
    </xf>
    <xf numFmtId="166" fontId="14" fillId="0" borderId="0" xfId="0" applyNumberFormat="1" applyFont="1" applyAlignment="1">
      <alignment horizontal="center" vertical="center" textRotation="90"/>
    </xf>
    <xf numFmtId="4" fontId="26" fillId="0" borderId="0" xfId="0" applyNumberFormat="1" applyFont="1" applyFill="1" applyAlignment="1">
      <alignment horizontal="center" vertical="top"/>
    </xf>
    <xf numFmtId="0" fontId="14" fillId="0" borderId="0" xfId="1" applyFont="1" applyFill="1" applyAlignment="1">
      <alignment horizontal="left" vertical="top" indent="1"/>
    </xf>
    <xf numFmtId="0" fontId="14" fillId="0" borderId="0" xfId="0" applyFont="1">
      <alignment vertical="top"/>
    </xf>
    <xf numFmtId="0" fontId="26" fillId="0" borderId="0" xfId="0" applyFont="1" applyFill="1" applyAlignment="1">
      <alignment horizontal="left" vertical="top"/>
    </xf>
    <xf numFmtId="0" fontId="26" fillId="0" borderId="0" xfId="0" applyFont="1" applyFill="1">
      <alignment vertical="top"/>
    </xf>
    <xf numFmtId="164" fontId="26" fillId="0" borderId="0" xfId="0" applyNumberFormat="1" applyFont="1" applyFill="1">
      <alignment vertical="top"/>
    </xf>
    <xf numFmtId="0" fontId="26" fillId="0" borderId="0" xfId="0" applyFont="1" applyFill="1" applyAlignment="1">
      <alignment horizontal="left" vertical="top" wrapText="1"/>
    </xf>
    <xf numFmtId="0" fontId="26" fillId="0" borderId="0" xfId="0" applyFont="1" applyFill="1" applyAlignment="1">
      <alignment horizontal="right" vertical="top"/>
    </xf>
    <xf numFmtId="6" fontId="26" fillId="0" borderId="0" xfId="0" applyNumberFormat="1" applyFont="1" applyFill="1" applyAlignment="1">
      <alignment horizontal="center" vertical="top"/>
    </xf>
    <xf numFmtId="6" fontId="16" fillId="0" borderId="0" xfId="4" applyNumberFormat="1" applyFont="1" applyFill="1" applyAlignment="1">
      <alignment vertical="top"/>
    </xf>
    <xf numFmtId="0" fontId="29" fillId="0" borderId="0" xfId="1" applyFont="1">
      <alignment vertical="top"/>
    </xf>
    <xf numFmtId="3" fontId="19" fillId="16" borderId="0" xfId="1" applyNumberFormat="1" applyFont="1" applyFill="1" applyAlignment="1">
      <alignment horizontal="left" vertical="top"/>
    </xf>
    <xf numFmtId="0" fontId="19" fillId="16" borderId="0" xfId="1" applyFont="1" applyFill="1" applyAlignment="1">
      <alignment horizontal="left" vertical="top"/>
    </xf>
    <xf numFmtId="166" fontId="19" fillId="16" borderId="0" xfId="0" applyNumberFormat="1" applyFont="1" applyFill="1" applyAlignment="1">
      <alignment horizontal="left" vertical="top"/>
    </xf>
    <xf numFmtId="3" fontId="17" fillId="13" borderId="0" xfId="1" applyNumberFormat="1" applyFont="1" applyFill="1" applyAlignment="1">
      <alignment vertical="top"/>
    </xf>
    <xf numFmtId="0" fontId="14" fillId="0" borderId="0" xfId="1" applyFont="1" applyAlignment="1">
      <alignment horizontal="right" vertical="top" wrapText="1"/>
    </xf>
    <xf numFmtId="3" fontId="14" fillId="13" borderId="0" xfId="1" applyNumberFormat="1" applyFont="1" applyFill="1" applyAlignment="1">
      <alignment vertical="top" wrapText="1"/>
    </xf>
    <xf numFmtId="0" fontId="17" fillId="13" borderId="0" xfId="0" applyFont="1" applyFill="1" applyAlignment="1">
      <alignment horizontal="center" vertical="center" textRotation="90" wrapText="1"/>
    </xf>
    <xf numFmtId="0" fontId="17" fillId="14" borderId="0" xfId="0" applyFont="1" applyFill="1" applyAlignment="1">
      <alignment horizontal="center" vertical="center" textRotation="90" wrapText="1"/>
    </xf>
    <xf numFmtId="0" fontId="17" fillId="15" borderId="0" xfId="0" applyFont="1" applyFill="1" applyAlignment="1">
      <alignment horizontal="center" vertical="center" textRotation="90" wrapText="1"/>
    </xf>
    <xf numFmtId="0" fontId="17" fillId="4" borderId="0" xfId="0" applyFont="1" applyFill="1" applyAlignment="1">
      <alignment horizontal="center" vertical="center" textRotation="90" wrapText="1"/>
    </xf>
    <xf numFmtId="0" fontId="14" fillId="0" borderId="0" xfId="1" applyFont="1" applyAlignment="1">
      <alignment horizontal="center" vertical="top" wrapText="1"/>
    </xf>
    <xf numFmtId="0" fontId="14" fillId="0" borderId="0" xfId="1" applyFont="1" applyAlignment="1">
      <alignment horizontal="right" vertical="top"/>
    </xf>
    <xf numFmtId="3" fontId="18" fillId="19" borderId="0" xfId="1" applyNumberFormat="1" applyFont="1" applyFill="1" applyAlignment="1">
      <alignment vertical="top"/>
    </xf>
    <xf numFmtId="0" fontId="14" fillId="10" borderId="0" xfId="1" applyFont="1" applyFill="1" applyAlignment="1">
      <alignment horizontal="center" vertical="top"/>
    </xf>
    <xf numFmtId="0" fontId="21" fillId="18" borderId="3" xfId="0" applyFont="1" applyFill="1" applyBorder="1" applyAlignment="1">
      <alignment horizontal="center" vertical="top"/>
    </xf>
    <xf numFmtId="0" fontId="14" fillId="6" borderId="0" xfId="0" applyFont="1" applyFill="1" applyAlignment="1">
      <alignment horizontal="center" vertical="top"/>
    </xf>
    <xf numFmtId="166" fontId="14" fillId="6" borderId="0" xfId="0" applyNumberFormat="1" applyFont="1" applyFill="1" applyAlignment="1">
      <alignment horizontal="center" vertical="top"/>
    </xf>
    <xf numFmtId="6" fontId="14" fillId="6" borderId="0" xfId="1" applyNumberFormat="1" applyFont="1" applyFill="1" applyAlignment="1">
      <alignment horizontal="center" vertical="top"/>
    </xf>
    <xf numFmtId="3" fontId="18" fillId="7" borderId="0" xfId="1" applyNumberFormat="1" applyFont="1" applyFill="1" applyAlignment="1">
      <alignment vertical="top"/>
    </xf>
    <xf numFmtId="0" fontId="14" fillId="9" borderId="0" xfId="1" applyFont="1" applyFill="1" applyAlignment="1">
      <alignment horizontal="center" vertical="top"/>
    </xf>
    <xf numFmtId="0" fontId="21" fillId="17" borderId="3" xfId="0" applyFont="1" applyFill="1" applyBorder="1" applyAlignment="1">
      <alignment horizontal="center" vertical="top"/>
    </xf>
    <xf numFmtId="166" fontId="14" fillId="5" borderId="0" xfId="0" applyNumberFormat="1" applyFont="1" applyFill="1" applyAlignment="1">
      <alignment horizontal="center" vertical="top"/>
    </xf>
    <xf numFmtId="6" fontId="14" fillId="5" borderId="0" xfId="1" applyNumberFormat="1" applyFont="1" applyFill="1" applyAlignment="1">
      <alignment horizontal="center" vertical="top"/>
    </xf>
    <xf numFmtId="3" fontId="17" fillId="5" borderId="0" xfId="1" applyNumberFormat="1" applyFont="1" applyFill="1" applyAlignment="1">
      <alignment vertical="top"/>
    </xf>
    <xf numFmtId="0" fontId="17" fillId="5" borderId="0" xfId="0" applyFont="1" applyFill="1" applyAlignment="1">
      <alignment horizontal="center" vertical="top"/>
    </xf>
    <xf numFmtId="166" fontId="17" fillId="5" borderId="0" xfId="0" applyNumberFormat="1" applyFont="1" applyFill="1" applyAlignment="1">
      <alignment horizontal="center" vertical="top"/>
    </xf>
    <xf numFmtId="0" fontId="14" fillId="5" borderId="0" xfId="1" applyFont="1" applyFill="1">
      <alignment vertical="top"/>
    </xf>
    <xf numFmtId="3" fontId="14" fillId="5" borderId="0" xfId="1" applyNumberFormat="1" applyFont="1" applyFill="1" applyAlignment="1">
      <alignment horizontal="right" vertical="top"/>
    </xf>
    <xf numFmtId="0" fontId="18" fillId="8" borderId="0" xfId="0" applyFont="1" applyFill="1" applyAlignment="1">
      <alignment horizontal="left" vertical="top"/>
    </xf>
    <xf numFmtId="0" fontId="14" fillId="6" borderId="0" xfId="1" applyFont="1" applyFill="1">
      <alignment vertical="top"/>
    </xf>
    <xf numFmtId="3" fontId="14" fillId="5" borderId="0" xfId="1" quotePrefix="1" applyNumberFormat="1" applyFont="1" applyFill="1" applyAlignment="1">
      <alignment horizontal="right" vertical="top"/>
    </xf>
    <xf numFmtId="6" fontId="14" fillId="11" borderId="0" xfId="1" applyNumberFormat="1" applyFont="1" applyFill="1" applyAlignment="1">
      <alignment horizontal="center" vertical="top"/>
    </xf>
    <xf numFmtId="0" fontId="17" fillId="16" borderId="0" xfId="0" applyFont="1" applyFill="1" applyAlignment="1">
      <alignment horizontal="left" vertical="top"/>
    </xf>
    <xf numFmtId="0" fontId="17" fillId="16" borderId="0" xfId="0" applyFont="1" applyFill="1" applyAlignment="1">
      <alignment horizontal="center" vertical="top"/>
    </xf>
    <xf numFmtId="3" fontId="19" fillId="5" borderId="0" xfId="1" quotePrefix="1" applyNumberFormat="1" applyFont="1" applyFill="1" applyAlignment="1">
      <alignment horizontal="right" vertical="top"/>
    </xf>
    <xf numFmtId="3" fontId="14" fillId="0" borderId="0" xfId="1" applyNumberFormat="1" applyFont="1" applyAlignment="1">
      <alignment vertical="top"/>
    </xf>
    <xf numFmtId="0" fontId="29" fillId="0" borderId="0" xfId="1" applyFont="1" applyAlignment="1">
      <alignment horizontal="left" vertical="top"/>
    </xf>
    <xf numFmtId="0" fontId="14" fillId="0" borderId="0" xfId="1" applyFont="1" applyAlignment="1">
      <alignment horizontal="left" vertical="top" wrapText="1"/>
    </xf>
    <xf numFmtId="3" fontId="14" fillId="0" borderId="0" xfId="1" applyNumberFormat="1" applyFont="1" applyAlignment="1">
      <alignment horizontal="right" vertical="top"/>
    </xf>
    <xf numFmtId="3" fontId="14" fillId="0" borderId="0" xfId="1" quotePrefix="1" applyNumberFormat="1" applyFont="1" applyAlignment="1">
      <alignment horizontal="left" vertical="top"/>
    </xf>
    <xf numFmtId="3" fontId="14" fillId="0" borderId="0" xfId="1" applyNumberFormat="1" applyFont="1">
      <alignment vertical="top"/>
    </xf>
    <xf numFmtId="0" fontId="16" fillId="0" borderId="0" xfId="4">
      <alignment vertical="top"/>
    </xf>
    <xf numFmtId="0" fontId="0" fillId="0" borderId="0" xfId="8" applyFont="1" applyAlignment="1">
      <alignment horizontal="left" vertical="top" indent="1"/>
    </xf>
    <xf numFmtId="168" fontId="16" fillId="0" borderId="0" xfId="4" applyNumberFormat="1">
      <alignment vertical="top"/>
    </xf>
    <xf numFmtId="0" fontId="20" fillId="39" borderId="0" xfId="8" applyFont="1" applyFill="1">
      <alignment vertical="top"/>
    </xf>
    <xf numFmtId="0" fontId="20" fillId="39" borderId="0" xfId="8" applyFont="1" applyFill="1" applyAlignment="1">
      <alignment horizontal="center" vertical="top"/>
    </xf>
    <xf numFmtId="0" fontId="20" fillId="39" borderId="0" xfId="8" applyFont="1" applyFill="1" applyAlignment="1">
      <alignment horizontal="left" vertical="top"/>
    </xf>
    <xf numFmtId="0" fontId="0" fillId="5" borderId="20" xfId="2" applyFont="1" applyFill="1" applyBorder="1" applyAlignment="1">
      <alignment horizontal="left" vertical="top"/>
    </xf>
    <xf numFmtId="0" fontId="16" fillId="0" borderId="0" xfId="4" applyAlignment="1">
      <alignment horizontal="left" vertical="top"/>
    </xf>
    <xf numFmtId="0" fontId="0" fillId="5" borderId="0" xfId="2" applyFont="1" applyFill="1" applyBorder="1" applyAlignment="1">
      <alignment horizontal="left" vertical="top"/>
    </xf>
    <xf numFmtId="0" fontId="0" fillId="0" borderId="0" xfId="0" quotePrefix="1" applyAlignment="1">
      <alignment horizontal="center" vertical="top"/>
    </xf>
    <xf numFmtId="0" fontId="0" fillId="0" borderId="20" xfId="0" applyBorder="1" applyAlignment="1">
      <alignment horizontal="left" vertical="top"/>
    </xf>
    <xf numFmtId="0" fontId="21" fillId="32" borderId="26" xfId="0" applyFont="1" applyFill="1" applyBorder="1" applyAlignment="1">
      <alignment horizontal="left" vertical="top"/>
    </xf>
    <xf numFmtId="0" fontId="21" fillId="35" borderId="0" xfId="0" applyFont="1" applyFill="1" applyAlignment="1">
      <alignment horizontal="center" vertical="top"/>
    </xf>
    <xf numFmtId="0" fontId="14" fillId="5" borderId="0" xfId="5" applyFont="1" applyFill="1" applyBorder="1" applyAlignment="1">
      <alignment vertical="top" wrapText="1"/>
    </xf>
    <xf numFmtId="0" fontId="14" fillId="6" borderId="0" xfId="5" applyFont="1" applyFill="1" applyBorder="1" applyAlignment="1">
      <alignment vertical="top" wrapText="1"/>
    </xf>
    <xf numFmtId="0" fontId="14" fillId="16" borderId="0" xfId="0" applyFont="1" applyFill="1" applyAlignment="1">
      <alignment horizontal="center" vertical="top"/>
    </xf>
    <xf numFmtId="0" fontId="21" fillId="15" borderId="0" xfId="0" applyFont="1" applyFill="1" applyAlignment="1">
      <alignment horizontal="center" vertical="top" wrapText="1"/>
    </xf>
    <xf numFmtId="0" fontId="18" fillId="27" borderId="0" xfId="0" applyFont="1" applyFill="1" applyAlignment="1">
      <alignment horizontal="center" vertical="top"/>
    </xf>
    <xf numFmtId="0" fontId="21" fillId="38" borderId="0" xfId="0" applyFont="1" applyFill="1" applyAlignment="1">
      <alignment horizontal="center" vertical="top"/>
    </xf>
    <xf numFmtId="0" fontId="21" fillId="4" borderId="0" xfId="0" applyFont="1" applyFill="1" applyAlignment="1">
      <alignment horizontal="center" vertical="top"/>
    </xf>
    <xf numFmtId="0" fontId="21" fillId="20" borderId="0" xfId="0" applyFont="1" applyFill="1" applyAlignment="1">
      <alignment horizontal="center" vertical="top"/>
    </xf>
    <xf numFmtId="0" fontId="14" fillId="20" borderId="0" xfId="0" applyFont="1" applyFill="1" applyAlignment="1">
      <alignment horizontal="center" vertical="top"/>
    </xf>
    <xf numFmtId="0" fontId="14" fillId="16" borderId="0" xfId="0" applyFont="1" applyFill="1" applyBorder="1" applyAlignment="1">
      <alignment vertical="top"/>
    </xf>
    <xf numFmtId="0" fontId="0" fillId="0" borderId="0" xfId="0" applyFont="1" applyAlignment="1">
      <alignment horizontal="center" vertical="top"/>
    </xf>
    <xf numFmtId="0" fontId="0" fillId="36" borderId="0" xfId="0" applyFont="1" applyFill="1" applyAlignment="1">
      <alignment horizontal="center" vertical="top"/>
    </xf>
    <xf numFmtId="0" fontId="20" fillId="16" borderId="0" xfId="0" applyFont="1" applyFill="1" applyAlignment="1">
      <alignment horizontal="center" vertical="top"/>
    </xf>
    <xf numFmtId="166" fontId="17" fillId="23" borderId="5" xfId="0" applyNumberFormat="1" applyFont="1" applyFill="1" applyBorder="1" applyAlignment="1">
      <alignment horizontal="center" vertical="top"/>
    </xf>
    <xf numFmtId="0" fontId="14" fillId="22" borderId="0" xfId="0" applyFont="1" applyFill="1" applyAlignment="1">
      <alignment horizontal="center" vertical="top"/>
    </xf>
    <xf numFmtId="166" fontId="14" fillId="22" borderId="0" xfId="0" applyNumberFormat="1" applyFont="1" applyFill="1" applyAlignment="1">
      <alignment horizontal="center" vertical="top"/>
    </xf>
    <xf numFmtId="0" fontId="14" fillId="0" borderId="0" xfId="0" applyFont="1" applyFill="1" applyAlignment="1">
      <alignment horizontal="center" vertical="top"/>
    </xf>
    <xf numFmtId="166" fontId="14" fillId="0" borderId="0" xfId="0" applyNumberFormat="1" applyFont="1" applyFill="1" applyAlignment="1">
      <alignment horizontal="center" vertical="top"/>
    </xf>
    <xf numFmtId="166" fontId="14" fillId="20" borderId="0" xfId="0" applyNumberFormat="1" applyFont="1" applyFill="1" applyAlignment="1">
      <alignment horizontal="center" vertical="top"/>
    </xf>
    <xf numFmtId="0" fontId="14" fillId="23" borderId="0" xfId="0" applyFont="1" applyFill="1" applyAlignment="1">
      <alignment horizontal="center" vertical="top"/>
    </xf>
    <xf numFmtId="166" fontId="21" fillId="17" borderId="3" xfId="0" applyNumberFormat="1" applyFont="1" applyFill="1" applyBorder="1" applyAlignment="1">
      <alignment horizontal="center" vertical="top"/>
    </xf>
    <xf numFmtId="166" fontId="21" fillId="18" borderId="3" xfId="0" applyNumberFormat="1" applyFont="1" applyFill="1" applyBorder="1" applyAlignment="1">
      <alignment horizontal="center" vertical="top"/>
    </xf>
    <xf numFmtId="0" fontId="14" fillId="5" borderId="1" xfId="2" applyFont="1" applyFill="1" applyBorder="1" applyAlignment="1">
      <alignment horizontal="center" vertical="top"/>
    </xf>
    <xf numFmtId="0" fontId="14" fillId="6" borderId="2" xfId="3" applyFont="1" applyFill="1" applyBorder="1" applyAlignment="1">
      <alignment horizontal="center" vertical="top"/>
    </xf>
    <xf numFmtId="0" fontId="14" fillId="5" borderId="22" xfId="3" applyFont="1" applyFill="1" applyBorder="1" applyAlignment="1">
      <alignment horizontal="center" vertical="top"/>
    </xf>
    <xf numFmtId="0" fontId="14" fillId="33" borderId="20" xfId="2" applyFont="1" applyFill="1" applyBorder="1" applyAlignment="1">
      <alignment horizontal="center" vertical="top"/>
    </xf>
    <xf numFmtId="0" fontId="14" fillId="33" borderId="22" xfId="3" applyFont="1" applyFill="1" applyBorder="1" applyAlignment="1">
      <alignment horizontal="center" vertical="top"/>
    </xf>
    <xf numFmtId="0" fontId="21" fillId="38" borderId="0" xfId="0" applyFont="1" applyFill="1" applyAlignment="1">
      <alignment vertical="top" wrapText="1"/>
    </xf>
    <xf numFmtId="0" fontId="21" fillId="37" borderId="0" xfId="0" applyFont="1" applyFill="1" applyAlignment="1">
      <alignment vertical="top" wrapText="1"/>
    </xf>
    <xf numFmtId="0" fontId="21" fillId="4" borderId="0" xfId="0" applyFont="1" applyFill="1" applyAlignment="1">
      <alignment vertical="top" wrapText="1"/>
    </xf>
    <xf numFmtId="0" fontId="21" fillId="15" borderId="0" xfId="0" applyFont="1" applyFill="1" applyAlignment="1">
      <alignment vertical="top" wrapText="1"/>
    </xf>
    <xf numFmtId="0" fontId="0" fillId="40" borderId="26" xfId="0" applyFill="1" applyBorder="1" applyAlignment="1">
      <alignment horizontal="center" vertical="top"/>
    </xf>
    <xf numFmtId="0" fontId="16" fillId="40" borderId="0" xfId="4" applyFill="1" applyBorder="1" applyAlignment="1">
      <alignment horizontal="left" vertical="top"/>
    </xf>
    <xf numFmtId="0" fontId="14" fillId="40" borderId="0" xfId="0" applyFont="1" applyFill="1" applyBorder="1" applyAlignment="1">
      <alignment vertical="top"/>
    </xf>
    <xf numFmtId="0" fontId="0" fillId="41" borderId="0" xfId="0" applyFont="1" applyFill="1" applyAlignment="1">
      <alignment horizontal="center" vertical="top"/>
    </xf>
    <xf numFmtId="6" fontId="26" fillId="16" borderId="26" xfId="0" applyNumberFormat="1" applyFont="1" applyFill="1" applyBorder="1" applyAlignment="1">
      <alignment horizontal="center" vertical="top"/>
    </xf>
    <xf numFmtId="167" fontId="21" fillId="33" borderId="0" xfId="0" applyNumberFormat="1" applyFont="1" applyFill="1" applyBorder="1" applyAlignment="1">
      <alignment vertical="top"/>
    </xf>
    <xf numFmtId="0" fontId="25" fillId="16" borderId="31" xfId="0" applyFont="1" applyFill="1" applyBorder="1" applyAlignment="1">
      <alignment horizontal="center" vertical="top"/>
    </xf>
    <xf numFmtId="0" fontId="14" fillId="5" borderId="21" xfId="2" applyFont="1" applyFill="1" applyBorder="1" applyAlignment="1">
      <alignment horizontal="center" vertical="top"/>
    </xf>
    <xf numFmtId="0" fontId="14" fillId="5" borderId="23" xfId="3" applyFont="1" applyFill="1" applyBorder="1" applyAlignment="1">
      <alignment horizontal="center" vertical="top"/>
    </xf>
    <xf numFmtId="0" fontId="19" fillId="29" borderId="4" xfId="6" applyFont="1" applyFill="1" applyBorder="1" applyAlignment="1">
      <alignment horizontal="center" vertical="top"/>
    </xf>
    <xf numFmtId="0" fontId="19" fillId="31" borderId="4" xfId="6" applyFont="1" applyFill="1" applyBorder="1" applyAlignment="1">
      <alignment horizontal="center" vertical="top"/>
    </xf>
    <xf numFmtId="0" fontId="18" fillId="22" borderId="4" xfId="3" applyFont="1" applyFill="1" applyBorder="1" applyAlignment="1">
      <alignment vertical="top"/>
    </xf>
    <xf numFmtId="0" fontId="17" fillId="22" borderId="4" xfId="3" applyFont="1" applyFill="1" applyBorder="1" applyAlignment="1">
      <alignment vertical="top"/>
    </xf>
    <xf numFmtId="0" fontId="14" fillId="5" borderId="4" xfId="2" applyFont="1" applyFill="1" applyBorder="1" applyAlignment="1">
      <alignment horizontal="left" vertical="top"/>
    </xf>
    <xf numFmtId="0" fontId="14" fillId="5" borderId="4" xfId="2" applyFont="1" applyFill="1" applyBorder="1" applyAlignment="1">
      <alignment vertical="top" wrapText="1"/>
    </xf>
    <xf numFmtId="0" fontId="14" fillId="5" borderId="4" xfId="2" applyFont="1" applyFill="1" applyBorder="1" applyAlignment="1">
      <alignment horizontal="center" vertical="top"/>
    </xf>
    <xf numFmtId="0" fontId="17" fillId="6" borderId="4" xfId="3" applyFont="1" applyFill="1" applyBorder="1" applyAlignment="1">
      <alignment horizontal="left" vertical="top"/>
    </xf>
    <xf numFmtId="0" fontId="14" fillId="6" borderId="4" xfId="3" applyFont="1" applyFill="1" applyBorder="1" applyAlignment="1">
      <alignment vertical="top"/>
    </xf>
    <xf numFmtId="0" fontId="14" fillId="6" borderId="4" xfId="3" applyFont="1" applyFill="1" applyBorder="1" applyAlignment="1">
      <alignment horizontal="left" vertical="top"/>
    </xf>
    <xf numFmtId="0" fontId="14" fillId="6" borderId="4" xfId="3" applyFont="1" applyFill="1" applyBorder="1" applyAlignment="1">
      <alignment horizontal="center" vertical="top"/>
    </xf>
    <xf numFmtId="167" fontId="14" fillId="6" borderId="32" xfId="0" applyNumberFormat="1" applyFont="1" applyFill="1" applyBorder="1" applyAlignment="1">
      <alignment vertical="top"/>
    </xf>
    <xf numFmtId="167" fontId="14" fillId="5" borderId="32" xfId="0" applyNumberFormat="1" applyFont="1" applyFill="1" applyBorder="1" applyAlignment="1">
      <alignment vertical="top"/>
    </xf>
    <xf numFmtId="0" fontId="14" fillId="16" borderId="0" xfId="0" applyFont="1" applyFill="1" applyAlignment="1">
      <alignment horizontal="center" vertical="top"/>
    </xf>
    <xf numFmtId="0" fontId="19" fillId="31" borderId="4" xfId="6" applyFont="1" applyFill="1" applyBorder="1" applyAlignment="1">
      <alignment horizontal="center" vertical="top"/>
    </xf>
    <xf numFmtId="0" fontId="19" fillId="29" borderId="4" xfId="6" applyFont="1" applyFill="1" applyBorder="1" applyAlignment="1">
      <alignment horizontal="center" vertical="top"/>
    </xf>
    <xf numFmtId="0" fontId="14" fillId="16" borderId="0" xfId="0" applyFont="1" applyFill="1" applyBorder="1" applyAlignment="1">
      <alignment vertical="top"/>
    </xf>
    <xf numFmtId="0" fontId="18" fillId="27" borderId="0" xfId="0" applyFont="1" applyFill="1" applyAlignment="1">
      <alignment horizontal="center" vertical="top"/>
    </xf>
    <xf numFmtId="0" fontId="14" fillId="6" borderId="0" xfId="5" applyFont="1" applyFill="1" applyBorder="1" applyAlignment="1">
      <alignment vertical="top" wrapText="1"/>
    </xf>
    <xf numFmtId="0" fontId="14" fillId="5" borderId="0" xfId="5" applyFont="1" applyFill="1" applyBorder="1" applyAlignment="1">
      <alignment vertical="top" wrapText="1"/>
    </xf>
    <xf numFmtId="0" fontId="0" fillId="5" borderId="4" xfId="2" applyFont="1" applyFill="1" applyBorder="1" applyAlignment="1">
      <alignment horizontal="center" vertical="top"/>
    </xf>
    <xf numFmtId="0" fontId="14" fillId="0" borderId="0" xfId="0" applyFont="1" applyAlignment="1">
      <alignment horizontal="left" vertical="top" wrapText="1"/>
    </xf>
    <xf numFmtId="0" fontId="17" fillId="13" borderId="0" xfId="0" applyFont="1" applyFill="1" applyAlignment="1">
      <alignment horizontal="center" vertical="top" wrapText="1"/>
    </xf>
    <xf numFmtId="0" fontId="17" fillId="15" borderId="0" xfId="0" applyFont="1" applyFill="1" applyAlignment="1">
      <alignment horizontal="center" vertical="top" wrapText="1"/>
    </xf>
    <xf numFmtId="9" fontId="21" fillId="5" borderId="0" xfId="1" applyNumberFormat="1" applyFont="1" applyFill="1" applyAlignment="1">
      <alignment horizontal="center" vertical="top"/>
    </xf>
    <xf numFmtId="6" fontId="14" fillId="6" borderId="0" xfId="1" applyNumberFormat="1" applyFont="1" applyFill="1" applyAlignment="1">
      <alignment horizontal="center" vertical="top"/>
    </xf>
    <xf numFmtId="6" fontId="19" fillId="5" borderId="24" xfId="1" applyNumberFormat="1" applyFont="1" applyFill="1" applyBorder="1" applyAlignment="1">
      <alignment horizontal="center" vertical="top"/>
    </xf>
    <xf numFmtId="6" fontId="19" fillId="5" borderId="25" xfId="1" applyNumberFormat="1" applyFont="1" applyFill="1" applyBorder="1" applyAlignment="1">
      <alignment horizontal="center" vertical="top"/>
    </xf>
    <xf numFmtId="0" fontId="19" fillId="4" borderId="0" xfId="1" applyFont="1" applyFill="1" applyAlignment="1">
      <alignment horizontal="center" vertical="top" wrapText="1"/>
    </xf>
    <xf numFmtId="0" fontId="17" fillId="14" borderId="0" xfId="1" applyFont="1" applyFill="1" applyAlignment="1">
      <alignment horizontal="center" vertical="center" textRotation="90" wrapText="1"/>
    </xf>
    <xf numFmtId="0" fontId="17" fillId="5" borderId="0" xfId="1" applyFont="1" applyFill="1" applyAlignment="1">
      <alignment horizontal="center" vertical="top"/>
    </xf>
    <xf numFmtId="6" fontId="14" fillId="5" borderId="0" xfId="1" applyNumberFormat="1" applyFont="1" applyFill="1" applyAlignment="1">
      <alignment horizontal="center" vertical="top"/>
    </xf>
    <xf numFmtId="0" fontId="14" fillId="12" borderId="0" xfId="0" applyFont="1" applyFill="1" applyAlignment="1">
      <alignment horizontal="left" vertical="top"/>
    </xf>
    <xf numFmtId="0" fontId="17" fillId="15" borderId="0" xfId="1" applyFont="1" applyFill="1" applyAlignment="1">
      <alignment horizontal="center" vertical="top" wrapText="1"/>
    </xf>
    <xf numFmtId="0" fontId="14" fillId="12" borderId="0" xfId="1" applyFont="1" applyFill="1" applyAlignment="1">
      <alignment horizontal="center" vertical="top"/>
    </xf>
    <xf numFmtId="0" fontId="26" fillId="0" borderId="0" xfId="0" applyFont="1" applyFill="1" applyAlignment="1">
      <alignment horizontal="left" vertical="top" wrapText="1"/>
    </xf>
    <xf numFmtId="0" fontId="18" fillId="8" borderId="0" xfId="0" applyFont="1" applyFill="1" applyAlignment="1">
      <alignment horizontal="left" vertical="top"/>
    </xf>
    <xf numFmtId="0" fontId="21" fillId="18" borderId="0" xfId="0" applyFont="1" applyFill="1" applyBorder="1" applyAlignment="1">
      <alignment horizontal="center" vertical="top"/>
    </xf>
    <xf numFmtId="0" fontId="21" fillId="18" borderId="3" xfId="0" applyFont="1" applyFill="1" applyBorder="1" applyAlignment="1">
      <alignment horizontal="center" vertical="top"/>
    </xf>
    <xf numFmtId="0" fontId="21" fillId="33" borderId="0" xfId="5" applyFont="1" applyFill="1" applyBorder="1" applyAlignment="1">
      <alignment vertical="top" wrapText="1"/>
    </xf>
    <xf numFmtId="0" fontId="14" fillId="5" borderId="0" xfId="0" applyFont="1" applyFill="1" applyAlignment="1">
      <alignment horizontal="left" vertical="top" wrapText="1"/>
    </xf>
    <xf numFmtId="0" fontId="14" fillId="6" borderId="0" xfId="5" applyFont="1" applyFill="1" applyBorder="1" applyAlignment="1">
      <alignment vertical="top" wrapText="1"/>
    </xf>
    <xf numFmtId="0" fontId="14" fillId="6" borderId="3" xfId="5" applyFont="1" applyFill="1" applyBorder="1" applyAlignment="1">
      <alignment vertical="top" wrapText="1"/>
    </xf>
    <xf numFmtId="0" fontId="14" fillId="5" borderId="0" xfId="5" applyFont="1" applyFill="1" applyBorder="1" applyAlignment="1">
      <alignment vertical="top" wrapText="1"/>
    </xf>
    <xf numFmtId="0" fontId="14" fillId="5" borderId="3" xfId="5" applyFont="1" applyFill="1" applyBorder="1" applyAlignment="1">
      <alignment vertical="top" wrapText="1"/>
    </xf>
    <xf numFmtId="0" fontId="0" fillId="6" borderId="0" xfId="5" applyFont="1" applyFill="1" applyBorder="1" applyAlignment="1">
      <alignment vertical="top" wrapText="1"/>
    </xf>
    <xf numFmtId="0" fontId="17" fillId="20" borderId="4" xfId="3" applyFont="1" applyFill="1" applyBorder="1" applyAlignment="1">
      <alignment vertical="top"/>
    </xf>
    <xf numFmtId="0" fontId="17" fillId="20" borderId="32" xfId="3" applyFont="1" applyFill="1" applyBorder="1" applyAlignment="1">
      <alignment vertical="top"/>
    </xf>
    <xf numFmtId="0" fontId="17" fillId="20" borderId="0" xfId="3" applyFont="1" applyFill="1" applyBorder="1" applyAlignment="1">
      <alignment vertical="top"/>
    </xf>
    <xf numFmtId="0" fontId="17" fillId="20" borderId="3" xfId="3" applyFont="1" applyFill="1" applyBorder="1" applyAlignment="1">
      <alignment vertical="top"/>
    </xf>
    <xf numFmtId="0" fontId="20" fillId="8" borderId="0" xfId="0" applyFont="1" applyFill="1" applyAlignment="1">
      <alignment vertical="top"/>
    </xf>
    <xf numFmtId="0" fontId="14" fillId="16" borderId="0" xfId="0" applyFont="1" applyFill="1" applyAlignment="1">
      <alignment horizontal="center" vertical="top"/>
    </xf>
    <xf numFmtId="0" fontId="19" fillId="20" borderId="4" xfId="3" applyFont="1" applyFill="1" applyBorder="1" applyAlignment="1">
      <alignment vertical="top"/>
    </xf>
    <xf numFmtId="0" fontId="19" fillId="30" borderId="4" xfId="6" applyFont="1" applyFill="1" applyBorder="1" applyAlignment="1">
      <alignment horizontal="center" vertical="top" wrapText="1"/>
    </xf>
    <xf numFmtId="0" fontId="19" fillId="31" borderId="4" xfId="6" applyFont="1" applyFill="1" applyBorder="1" applyAlignment="1">
      <alignment horizontal="center" vertical="top"/>
    </xf>
    <xf numFmtId="0" fontId="19" fillId="29" borderId="4" xfId="6" applyFont="1" applyFill="1" applyBorder="1" applyAlignment="1">
      <alignment horizontal="center" vertical="top"/>
    </xf>
    <xf numFmtId="0" fontId="19" fillId="30" borderId="4" xfId="6" applyFont="1" applyFill="1" applyBorder="1" applyAlignment="1">
      <alignment horizontal="center" vertical="top"/>
    </xf>
    <xf numFmtId="0" fontId="25" fillId="16" borderId="27" xfId="0" applyFont="1" applyFill="1" applyBorder="1" applyAlignment="1">
      <alignment horizontal="center" vertical="top"/>
    </xf>
    <xf numFmtId="0" fontId="25" fillId="16" borderId="29" xfId="0" applyFont="1" applyFill="1" applyBorder="1" applyAlignment="1">
      <alignment horizontal="center" vertical="top"/>
    </xf>
    <xf numFmtId="0" fontId="25" fillId="16" borderId="28" xfId="0" applyFont="1" applyFill="1" applyBorder="1" applyAlignment="1">
      <alignment horizontal="center" vertical="top"/>
    </xf>
    <xf numFmtId="0" fontId="30" fillId="27" borderId="0" xfId="0" applyFont="1" applyFill="1" applyBorder="1" applyAlignment="1">
      <alignment horizontal="left" vertical="center"/>
    </xf>
    <xf numFmtId="0" fontId="19" fillId="29" borderId="4" xfId="6" applyFont="1" applyFill="1" applyBorder="1" applyAlignment="1">
      <alignment horizontal="left" vertical="top"/>
    </xf>
    <xf numFmtId="0" fontId="19" fillId="5" borderId="4" xfId="6" applyFont="1" applyFill="1" applyBorder="1" applyAlignment="1">
      <alignment horizontal="center" vertical="top"/>
    </xf>
    <xf numFmtId="0" fontId="19" fillId="30" borderId="4" xfId="6" applyFont="1" applyFill="1" applyBorder="1" applyAlignment="1">
      <alignment horizontal="left" vertical="top"/>
    </xf>
    <xf numFmtId="0" fontId="19" fillId="31" borderId="4" xfId="6" applyFont="1" applyFill="1" applyBorder="1" applyAlignment="1">
      <alignment horizontal="left" vertical="top" wrapText="1"/>
    </xf>
    <xf numFmtId="0" fontId="21" fillId="20" borderId="30" xfId="0" applyFont="1" applyFill="1" applyBorder="1" applyAlignment="1">
      <alignment horizontal="center" vertical="center" textRotation="90" wrapText="1"/>
    </xf>
    <xf numFmtId="0" fontId="21" fillId="20" borderId="0" xfId="0" applyFont="1" applyFill="1" applyBorder="1" applyAlignment="1">
      <alignment horizontal="center" vertical="center" textRotation="90" wrapText="1"/>
    </xf>
    <xf numFmtId="0" fontId="21" fillId="5" borderId="30" xfId="0" applyFont="1" applyFill="1" applyBorder="1" applyAlignment="1">
      <alignment horizontal="center" vertical="center" textRotation="90" wrapText="1"/>
    </xf>
    <xf numFmtId="0" fontId="21" fillId="5" borderId="0" xfId="0" applyFont="1" applyFill="1" applyBorder="1" applyAlignment="1">
      <alignment horizontal="center" vertical="center" textRotation="90" wrapText="1"/>
    </xf>
    <xf numFmtId="0" fontId="0" fillId="0" borderId="0" xfId="0" applyFont="1" applyFill="1" applyAlignment="1">
      <alignment horizontal="center" vertical="top" wrapText="1"/>
    </xf>
    <xf numFmtId="0" fontId="14" fillId="16" borderId="0" xfId="0" applyFont="1" applyFill="1" applyBorder="1" applyAlignment="1">
      <alignment vertical="top"/>
    </xf>
    <xf numFmtId="0" fontId="18" fillId="8" borderId="0" xfId="0" applyFont="1" applyFill="1" applyAlignment="1">
      <alignment horizontal="center" vertical="top"/>
    </xf>
    <xf numFmtId="0" fontId="21" fillId="21" borderId="6" xfId="0" applyFont="1" applyFill="1" applyBorder="1" applyAlignment="1">
      <alignment horizontal="center" vertical="top"/>
    </xf>
    <xf numFmtId="0" fontId="21" fillId="21" borderId="18" xfId="0" applyFont="1" applyFill="1" applyBorder="1" applyAlignment="1">
      <alignment horizontal="center" vertical="top"/>
    </xf>
    <xf numFmtId="0" fontId="21" fillId="21" borderId="7" xfId="0" applyFont="1" applyFill="1" applyBorder="1" applyAlignment="1">
      <alignment horizontal="center" vertical="top"/>
    </xf>
    <xf numFmtId="0" fontId="19" fillId="5" borderId="0" xfId="0" applyFont="1" applyFill="1" applyAlignment="1">
      <alignment horizontal="center" vertical="top" wrapText="1"/>
    </xf>
    <xf numFmtId="0" fontId="21" fillId="38" borderId="26" xfId="0" applyFont="1" applyFill="1" applyBorder="1" applyAlignment="1">
      <alignment horizontal="center" vertical="top"/>
    </xf>
    <xf numFmtId="0" fontId="21" fillId="4" borderId="26" xfId="0" applyFont="1" applyFill="1" applyBorder="1" applyAlignment="1">
      <alignment horizontal="center" vertical="top"/>
    </xf>
    <xf numFmtId="0" fontId="25" fillId="5" borderId="0" xfId="0" applyFont="1" applyFill="1" applyBorder="1" applyAlignment="1">
      <alignment horizontal="center" vertical="center"/>
    </xf>
    <xf numFmtId="0" fontId="21" fillId="5" borderId="0" xfId="0" applyFont="1" applyFill="1" applyBorder="1" applyAlignment="1">
      <alignment horizontal="left" vertical="top" wrapText="1"/>
    </xf>
    <xf numFmtId="0" fontId="0" fillId="41" borderId="0" xfId="0" applyFont="1" applyFill="1" applyAlignment="1">
      <alignment horizontal="center" vertical="top" wrapText="1"/>
    </xf>
    <xf numFmtId="0" fontId="0" fillId="6" borderId="0" xfId="0" applyFont="1" applyFill="1" applyAlignment="1">
      <alignment horizontal="center" vertical="top" wrapText="1"/>
    </xf>
    <xf numFmtId="0" fontId="0" fillId="6" borderId="0" xfId="0" applyFill="1" applyAlignment="1">
      <alignment horizontal="center" vertical="top" wrapText="1"/>
    </xf>
    <xf numFmtId="0" fontId="22" fillId="20" borderId="0" xfId="0" applyFont="1" applyFill="1" applyAlignment="1">
      <alignment horizontal="left" vertical="center"/>
    </xf>
    <xf numFmtId="0" fontId="19" fillId="6" borderId="0" xfId="0" applyFont="1" applyFill="1" applyAlignment="1">
      <alignment horizontal="left" vertical="top" wrapText="1"/>
    </xf>
    <xf numFmtId="0" fontId="19" fillId="6" borderId="0" xfId="0" applyFont="1" applyFill="1" applyAlignment="1">
      <alignment horizontal="left" vertical="top"/>
    </xf>
    <xf numFmtId="0" fontId="19" fillId="16" borderId="0" xfId="0" applyFont="1" applyFill="1" applyAlignment="1">
      <alignment horizontal="left" vertical="top"/>
    </xf>
    <xf numFmtId="0" fontId="17" fillId="0" borderId="0" xfId="0" applyFont="1" applyFill="1" applyAlignment="1">
      <alignment horizontal="center" vertical="center" wrapText="1"/>
    </xf>
    <xf numFmtId="0" fontId="18" fillId="27" borderId="0" xfId="0" applyFont="1" applyFill="1" applyAlignment="1">
      <alignment horizontal="center" vertical="top"/>
    </xf>
    <xf numFmtId="0" fontId="14" fillId="34" borderId="0" xfId="8" applyFont="1" applyFill="1" applyAlignment="1">
      <alignment horizontal="center" vertical="center" textRotation="90" wrapText="1"/>
    </xf>
    <xf numFmtId="0" fontId="14" fillId="16" borderId="0" xfId="8" applyFill="1" applyAlignment="1">
      <alignment horizontal="center" vertical="center" textRotation="90" wrapText="1"/>
    </xf>
    <xf numFmtId="0" fontId="20" fillId="7" borderId="0" xfId="8" applyFont="1" applyFill="1" applyAlignment="1">
      <alignment horizontal="center" vertical="center" textRotation="90" wrapText="1"/>
    </xf>
    <xf numFmtId="0" fontId="20" fillId="8" borderId="0" xfId="8" applyFont="1" applyFill="1" applyAlignment="1">
      <alignment horizontal="center" vertical="center" textRotation="90"/>
    </xf>
    <xf numFmtId="0" fontId="1" fillId="6" borderId="0" xfId="5" applyFont="1" applyFill="1" applyBorder="1" applyAlignment="1">
      <alignment vertical="top" wrapText="1"/>
    </xf>
    <xf numFmtId="0" fontId="6" fillId="0" borderId="0" xfId="0" applyFont="1" applyFill="1" applyAlignment="1">
      <alignment horizontal="left" vertical="top"/>
    </xf>
    <xf numFmtId="0" fontId="5" fillId="21" borderId="6" xfId="0" applyFont="1" applyFill="1" applyBorder="1" applyAlignment="1">
      <alignment horizontal="center" vertical="top"/>
    </xf>
    <xf numFmtId="0" fontId="5" fillId="21" borderId="18" xfId="0" applyFont="1" applyFill="1" applyBorder="1" applyAlignment="1">
      <alignment horizontal="center" vertical="top"/>
    </xf>
    <xf numFmtId="0" fontId="5" fillId="21" borderId="7" xfId="0" applyFont="1" applyFill="1" applyBorder="1" applyAlignment="1">
      <alignment horizontal="center" vertical="top"/>
    </xf>
    <xf numFmtId="0" fontId="4" fillId="20" borderId="0" xfId="3" applyFont="1" applyFill="1" applyBorder="1" applyAlignment="1">
      <alignment vertical="top"/>
    </xf>
    <xf numFmtId="0" fontId="4" fillId="20" borderId="2" xfId="3" applyFont="1" applyFill="1" applyBorder="1" applyAlignment="1">
      <alignment vertical="top"/>
    </xf>
    <xf numFmtId="0" fontId="1" fillId="5" borderId="0" xfId="5" applyFont="1" applyFill="1" applyBorder="1" applyAlignment="1">
      <alignment vertical="top" wrapText="1"/>
    </xf>
    <xf numFmtId="0" fontId="1" fillId="5" borderId="0" xfId="0" applyFont="1" applyFill="1" applyAlignment="1">
      <alignment horizontal="left" vertical="top" wrapText="1"/>
    </xf>
    <xf numFmtId="0" fontId="15" fillId="20" borderId="0" xfId="0" applyFont="1" applyFill="1" applyAlignment="1">
      <alignment horizontal="right" vertical="top"/>
    </xf>
    <xf numFmtId="0" fontId="0" fillId="5" borderId="0" xfId="5" applyFont="1" applyFill="1" applyBorder="1" applyAlignment="1">
      <alignment vertical="top" wrapText="1"/>
    </xf>
    <xf numFmtId="0" fontId="14" fillId="5" borderId="3" xfId="2" applyFont="1" applyFill="1" applyBorder="1" applyAlignment="1">
      <alignment horizontal="center" vertical="top"/>
    </xf>
    <xf numFmtId="0" fontId="0" fillId="5" borderId="32" xfId="2" applyFont="1" applyFill="1" applyBorder="1" applyAlignment="1">
      <alignment horizontal="center" vertical="top"/>
    </xf>
    <xf numFmtId="0" fontId="0" fillId="6" borderId="4" xfId="3" applyFont="1" applyFill="1" applyBorder="1" applyAlignment="1">
      <alignment horizontal="center" vertical="top"/>
    </xf>
  </cellXfs>
  <cellStyles count="11">
    <cellStyle name="Followed Hyperlink" xfId="7" builtinId="9" customBuiltin="1"/>
    <cellStyle name="Followed Hyperlink 2" xfId="10" xr:uid="{98CE0E6E-7A35-4512-8810-8A09FAFD6533}"/>
    <cellStyle name="head sep" xfId="6" xr:uid="{00000000-0005-0000-0000-000000000000}"/>
    <cellStyle name="Hyperlink" xfId="4" builtinId="8" customBuiltin="1"/>
    <cellStyle name="Hyperlink 2" xfId="9" xr:uid="{B9BD486E-9F08-43EE-9E4A-57E431F11EEB}"/>
    <cellStyle name="Normal" xfId="0" builtinId="0" customBuiltin="1"/>
    <cellStyle name="Normal 2" xfId="8" xr:uid="{E13377FC-94EA-4228-9419-6107E422FD0B}"/>
    <cellStyle name="Normal_Blank Engineering Calculation1" xfId="1" xr:uid="{00000000-0005-0000-0000-000003000000}"/>
    <cellStyle name="Note" xfId="5" builtinId="10"/>
    <cellStyle name="shade lt" xfId="3" xr:uid="{00000000-0005-0000-0000-000005000000}"/>
    <cellStyle name="shade md" xfId="2" xr:uid="{00000000-0005-0000-0000-000006000000}"/>
  </cellStyles>
  <dxfs count="23">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strike val="0"/>
        <color theme="0"/>
      </font>
      <fill>
        <patternFill>
          <bgColor theme="4"/>
        </patternFill>
      </fill>
    </dxf>
    <dxf>
      <font>
        <b/>
        <i val="0"/>
        <color theme="0"/>
      </font>
      <fill>
        <patternFill>
          <bgColor theme="7"/>
        </patternFill>
      </fill>
    </dxf>
    <dxf>
      <font>
        <b/>
        <i val="0"/>
        <color theme="3"/>
      </font>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5C852B"/>
      <rgbColor rgb="0099CCFF"/>
      <rgbColor rgb="00FEBB36"/>
      <rgbColor rgb="00CC99FF"/>
      <rgbColor rgb="009A3E00"/>
      <rgbColor rgb="003366FF"/>
      <rgbColor rgb="0033CCCC"/>
      <rgbColor rgb="0099CC00"/>
      <rgbColor rgb="00FFCC00"/>
      <rgbColor rgb="00FF9900"/>
      <rgbColor rgb="00FF6600"/>
      <rgbColor rgb="00CC9900"/>
      <rgbColor rgb="00999999"/>
      <rgbColor rgb="00003366"/>
      <rgbColor rgb="00339966"/>
      <rgbColor rgb="00003300"/>
      <rgbColor rgb="00333300"/>
      <rgbColor rgb="00993300"/>
      <rgbColor rgb="00993366"/>
      <rgbColor rgb="00000099"/>
      <rgbColor rgb="00333333"/>
    </indexedColors>
    <mruColors>
      <color rgb="FF81DEFF"/>
      <color rgb="FF3BCCFF"/>
      <color rgb="FFEDEDED"/>
      <color rgb="FFC184FF"/>
      <color rgb="FFC9C9C9"/>
      <color rgb="FFDBDBDB"/>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2924628</xdr:colOff>
      <xdr:row>0</xdr:row>
      <xdr:rowOff>1676400</xdr:rowOff>
    </xdr:to>
    <xdr:pic>
      <xdr:nvPicPr>
        <xdr:cNvPr id="1057" name="Picture 33" descr="FDE new Logo">
          <a:extLst>
            <a:ext uri="{FF2B5EF4-FFF2-40B4-BE49-F238E27FC236}">
              <a16:creationId xmlns:a16="http://schemas.microsoft.com/office/drawing/2014/main" id="{00000000-0008-0000-0100-00002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43350" cy="167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139699</xdr:colOff>
      <xdr:row>53</xdr:row>
      <xdr:rowOff>38100</xdr:rowOff>
    </xdr:from>
    <xdr:to>
      <xdr:col>1</xdr:col>
      <xdr:colOff>1772733</xdr:colOff>
      <xdr:row>57</xdr:row>
      <xdr:rowOff>85877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8299" y="16522700"/>
          <a:ext cx="1633034"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DE%20Projects%20-%20No%20Portal/SPU%20DWW/2017-10-09%2090%20Pct%20DD%20Draft/Point%20Lists/SPU%20DWW%20Point%20List%20and%20Costs%2090%25DD%20Draft%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Revision Summary"/>
      <sheetName val="DOAS-1"/>
      <sheetName val="HRVU"/>
      <sheetName val="VRF Indoor Unit"/>
      <sheetName val="VRF Outdoor Unit"/>
      <sheetName val="Tool-Warehouse-Loading"/>
      <sheetName val="Vehicle Maintenance"/>
      <sheetName val="Gen. Exhaust Fan(s)"/>
      <sheetName val="EUHs"/>
      <sheetName val="Kitchen"/>
      <sheetName val="Misc Points"/>
      <sheetName val="&lt; Used on this job"/>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FDE Primary">
      <a:dk1>
        <a:srgbClr val="000000"/>
      </a:dk1>
      <a:lt1>
        <a:srgbClr val="FFFFFF"/>
      </a:lt1>
      <a:dk2>
        <a:srgbClr val="FFFFFF"/>
      </a:dk2>
      <a:lt2>
        <a:srgbClr val="000000"/>
      </a:lt2>
      <a:accent1>
        <a:srgbClr val="FF0000"/>
      </a:accent1>
      <a:accent2>
        <a:srgbClr val="FFFF00"/>
      </a:accent2>
      <a:accent3>
        <a:srgbClr val="FF9933"/>
      </a:accent3>
      <a:accent4>
        <a:srgbClr val="009900"/>
      </a:accent4>
      <a:accent5>
        <a:srgbClr val="0000FF"/>
      </a:accent5>
      <a:accent6>
        <a:srgbClr val="9933FF"/>
      </a:accent6>
      <a:hlink>
        <a:srgbClr val="00B0F0"/>
      </a:hlink>
      <a:folHlink>
        <a:srgbClr val="6565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tabColor rgb="FFFF0000"/>
    <pageSetUpPr fitToPage="1"/>
  </sheetPr>
  <dimension ref="A1:AC78"/>
  <sheetViews>
    <sheetView defaultGridColor="0" topLeftCell="A24" colorId="22" zoomScale="90" zoomScaleNormal="90" workbookViewId="0">
      <selection activeCell="R10" sqref="R10"/>
    </sheetView>
  </sheetViews>
  <sheetFormatPr defaultColWidth="11" defaultRowHeight="12.6" x14ac:dyDescent="0.6"/>
  <cols>
    <col min="1" max="1" width="15.6875" style="206" customWidth="1"/>
    <col min="2" max="2" width="72.6875" style="269" customWidth="1"/>
    <col min="3" max="3" width="7.125" style="208" customWidth="1"/>
    <col min="4" max="10" width="5.6875" style="121" customWidth="1"/>
    <col min="11" max="11" width="10.6875" style="205" customWidth="1"/>
    <col min="12" max="12" width="8.125" style="121" customWidth="1"/>
    <col min="13" max="13" width="8.625" style="121" customWidth="1"/>
    <col min="14" max="20" width="5.6875" style="121" customWidth="1"/>
    <col min="21" max="21" width="10.6875" style="205" customWidth="1"/>
    <col min="22" max="22" width="5.6875" style="121" customWidth="1"/>
    <col min="23" max="23" width="8.625" style="121" customWidth="1"/>
    <col min="24" max="25" width="10.6875" style="206" customWidth="1"/>
    <col min="26" max="26" width="11" style="206"/>
    <col min="27" max="27" width="14.6875" style="206" customWidth="1"/>
    <col min="28" max="28" width="70.625" style="206" customWidth="1"/>
    <col min="29" max="29" width="12.625" style="208" customWidth="1"/>
    <col min="30" max="30" width="15.6875" style="206" customWidth="1"/>
    <col min="31" max="31" width="11" style="206"/>
    <col min="32" max="32" width="11.6875" style="206" customWidth="1"/>
    <col min="33" max="33" width="14.6875" style="206" customWidth="1"/>
    <col min="34" max="16384" width="11" style="206"/>
  </cols>
  <sheetData>
    <row r="1" spans="1:29" s="197" customFormat="1" ht="138.75" customHeight="1" x14ac:dyDescent="0.6">
      <c r="B1" s="198"/>
      <c r="C1" s="199"/>
      <c r="K1" s="200"/>
      <c r="U1" s="200"/>
      <c r="AC1" s="201"/>
    </row>
    <row r="2" spans="1:29" ht="19.5" customHeight="1" x14ac:dyDescent="0.6">
      <c r="A2" s="202" t="s">
        <v>6</v>
      </c>
      <c r="B2" s="203"/>
      <c r="C2" s="204"/>
      <c r="AB2" s="207" t="s">
        <v>236</v>
      </c>
    </row>
    <row r="3" spans="1:29" ht="19.5" customHeight="1" x14ac:dyDescent="0.6">
      <c r="A3" s="202" t="s">
        <v>7</v>
      </c>
      <c r="B3" s="203"/>
      <c r="C3" s="204"/>
      <c r="D3" s="344"/>
      <c r="E3" s="344"/>
      <c r="F3" s="344"/>
      <c r="G3" s="344"/>
      <c r="H3" s="344"/>
      <c r="I3" s="344"/>
      <c r="J3" s="344"/>
      <c r="K3" s="344"/>
      <c r="L3" s="344"/>
      <c r="M3" s="344"/>
      <c r="N3" s="344"/>
      <c r="O3" s="344"/>
      <c r="P3" s="344"/>
      <c r="Q3" s="344"/>
      <c r="R3" s="344"/>
      <c r="S3" s="344"/>
      <c r="T3" s="344"/>
      <c r="U3" s="344"/>
      <c r="V3" s="344"/>
      <c r="W3" s="344"/>
      <c r="AB3" s="209" t="s">
        <v>232</v>
      </c>
      <c r="AC3" s="210">
        <f>Y27*(1+C54)</f>
        <v>0</v>
      </c>
    </row>
    <row r="4" spans="1:29" x14ac:dyDescent="0.6">
      <c r="A4" s="211" t="s">
        <v>0</v>
      </c>
      <c r="B4" s="212"/>
      <c r="C4" s="204"/>
      <c r="AB4" s="209" t="s">
        <v>233</v>
      </c>
      <c r="AC4" s="210">
        <f>Y28*(1+C54)</f>
        <v>0</v>
      </c>
    </row>
    <row r="5" spans="1:29" s="220" customFormat="1" x14ac:dyDescent="0.6">
      <c r="A5" s="213" t="s">
        <v>5</v>
      </c>
      <c r="B5" s="214">
        <v>43095.657281134256</v>
      </c>
      <c r="C5" s="215"/>
      <c r="D5" s="216"/>
      <c r="E5" s="216"/>
      <c r="F5" s="216"/>
      <c r="G5" s="216"/>
      <c r="H5" s="216"/>
      <c r="I5" s="216"/>
      <c r="J5" s="216"/>
      <c r="K5" s="217"/>
      <c r="L5" s="216"/>
      <c r="M5" s="216"/>
      <c r="N5" s="216"/>
      <c r="O5" s="216"/>
      <c r="P5" s="216"/>
      <c r="Q5" s="216"/>
      <c r="R5" s="216"/>
      <c r="S5" s="216"/>
      <c r="T5" s="216"/>
      <c r="U5" s="217"/>
      <c r="V5" s="216"/>
      <c r="W5" s="216"/>
      <c r="X5" s="218"/>
      <c r="Y5" s="218"/>
      <c r="Z5" s="218"/>
      <c r="AA5" s="218"/>
      <c r="AB5" s="219" t="s">
        <v>234</v>
      </c>
      <c r="AC5" s="205">
        <f>Y29*(1+C54)</f>
        <v>0</v>
      </c>
    </row>
    <row r="6" spans="1:29" s="220" customFormat="1" x14ac:dyDescent="0.6">
      <c r="A6" s="213" t="s">
        <v>1</v>
      </c>
      <c r="B6" s="221" t="s">
        <v>237</v>
      </c>
      <c r="C6" s="215"/>
      <c r="D6" s="121"/>
      <c r="E6" s="121"/>
      <c r="F6" s="121"/>
      <c r="G6" s="121"/>
      <c r="H6" s="121"/>
      <c r="I6" s="121"/>
      <c r="J6" s="121"/>
      <c r="K6" s="205"/>
      <c r="L6" s="121"/>
      <c r="M6" s="121"/>
      <c r="N6" s="121"/>
      <c r="O6" s="121"/>
      <c r="P6" s="121"/>
      <c r="Q6" s="121"/>
      <c r="R6" s="121"/>
      <c r="S6" s="121"/>
      <c r="T6" s="121"/>
      <c r="U6" s="205"/>
      <c r="V6" s="121"/>
      <c r="W6" s="121"/>
      <c r="X6" s="218"/>
      <c r="Y6" s="218"/>
      <c r="Z6" s="218"/>
      <c r="AA6" s="218"/>
      <c r="AB6" s="197" t="s">
        <v>235</v>
      </c>
      <c r="AC6" s="205">
        <f>SUM(AC3:AC5)</f>
        <v>0</v>
      </c>
    </row>
    <row r="7" spans="1:29" s="220" customFormat="1" x14ac:dyDescent="0.6">
      <c r="A7" s="213" t="s">
        <v>2</v>
      </c>
      <c r="B7" s="221" t="s">
        <v>238</v>
      </c>
      <c r="C7" s="215"/>
      <c r="D7" s="121"/>
      <c r="E7" s="121"/>
      <c r="F7" s="121"/>
      <c r="G7" s="121"/>
      <c r="H7" s="121"/>
      <c r="I7" s="121"/>
      <c r="J7" s="121"/>
      <c r="K7" s="205"/>
      <c r="L7" s="121"/>
      <c r="M7" s="121"/>
      <c r="N7" s="121"/>
      <c r="O7" s="121"/>
      <c r="P7" s="121"/>
      <c r="Q7" s="121"/>
      <c r="R7" s="121"/>
      <c r="S7" s="121"/>
      <c r="T7" s="121"/>
      <c r="U7" s="205"/>
      <c r="V7" s="121"/>
      <c r="W7" s="121"/>
      <c r="X7" s="218"/>
      <c r="Y7" s="218"/>
      <c r="Z7" s="218"/>
      <c r="AA7" s="218"/>
      <c r="AC7" s="121"/>
    </row>
    <row r="8" spans="1:29" s="220" customFormat="1" x14ac:dyDescent="0.6">
      <c r="A8" s="213" t="s">
        <v>3</v>
      </c>
      <c r="B8" s="221" t="s">
        <v>239</v>
      </c>
      <c r="C8" s="215"/>
      <c r="D8" s="121"/>
      <c r="E8" s="121"/>
      <c r="F8" s="121"/>
      <c r="G8" s="121"/>
      <c r="H8" s="121"/>
      <c r="I8" s="121"/>
      <c r="J8" s="121"/>
      <c r="K8" s="205"/>
      <c r="L8" s="121"/>
      <c r="M8" s="121"/>
      <c r="N8" s="121"/>
      <c r="O8" s="121"/>
      <c r="P8" s="121"/>
      <c r="Q8" s="121"/>
      <c r="R8" s="121"/>
      <c r="S8" s="121"/>
      <c r="T8" s="121"/>
      <c r="U8" s="205"/>
      <c r="V8" s="121"/>
      <c r="W8" s="121"/>
      <c r="X8" s="218"/>
      <c r="Y8" s="218"/>
      <c r="Z8" s="218"/>
      <c r="AA8" s="218"/>
      <c r="AC8" s="121"/>
    </row>
    <row r="9" spans="1:29" s="220" customFormat="1" x14ac:dyDescent="0.6">
      <c r="A9" s="222" t="s">
        <v>4</v>
      </c>
      <c r="B9" s="215"/>
      <c r="C9" s="215"/>
      <c r="D9" s="121"/>
      <c r="E9" s="121"/>
      <c r="F9" s="121"/>
      <c r="G9" s="121"/>
      <c r="H9" s="121"/>
      <c r="I9" s="121"/>
      <c r="J9" s="121"/>
      <c r="K9" s="205"/>
      <c r="L9" s="121"/>
      <c r="M9" s="121"/>
      <c r="N9" s="121"/>
      <c r="O9" s="121"/>
      <c r="P9" s="121"/>
      <c r="Q9" s="121"/>
      <c r="R9" s="121"/>
      <c r="S9" s="121"/>
      <c r="T9" s="121"/>
      <c r="U9" s="205"/>
      <c r="V9" s="121"/>
      <c r="W9" s="121"/>
      <c r="X9" s="218"/>
      <c r="Y9" s="218"/>
      <c r="Z9" s="218"/>
      <c r="AA9" s="218"/>
      <c r="AC9" s="121"/>
    </row>
    <row r="10" spans="1:29" s="220" customFormat="1" ht="40.15" customHeight="1" thickBot="1" x14ac:dyDescent="0.65">
      <c r="A10" s="223">
        <v>1</v>
      </c>
      <c r="B10" s="358" t="s">
        <v>38</v>
      </c>
      <c r="C10" s="358"/>
      <c r="D10" s="358"/>
      <c r="E10" s="358"/>
      <c r="F10" s="358"/>
      <c r="G10" s="358"/>
      <c r="H10" s="358"/>
      <c r="I10" s="358"/>
      <c r="J10" s="358"/>
      <c r="K10" s="358"/>
      <c r="L10" s="358"/>
      <c r="M10" s="358"/>
      <c r="N10" s="358"/>
      <c r="O10" s="224"/>
      <c r="P10" s="121"/>
      <c r="Q10" s="121"/>
      <c r="R10" s="121"/>
      <c r="S10" s="121"/>
      <c r="T10" s="121"/>
      <c r="U10" s="205"/>
      <c r="V10" s="121"/>
      <c r="W10" s="121"/>
      <c r="X10" s="218"/>
      <c r="Y10" s="218"/>
      <c r="Z10" s="218"/>
      <c r="AA10" s="218"/>
      <c r="AC10" s="121"/>
    </row>
    <row r="11" spans="1:29" s="220" customFormat="1" ht="13.2" thickTop="1" thickBot="1" x14ac:dyDescent="0.65">
      <c r="A11" s="223">
        <f>A10+1</f>
        <v>2</v>
      </c>
      <c r="B11" s="225" t="s">
        <v>9</v>
      </c>
      <c r="C11" s="318">
        <v>1000</v>
      </c>
      <c r="D11" s="120" t="s">
        <v>47</v>
      </c>
      <c r="E11" s="121"/>
      <c r="F11" s="121"/>
      <c r="G11" s="121"/>
      <c r="H11" s="121"/>
      <c r="I11" s="121"/>
      <c r="J11" s="121"/>
      <c r="K11" s="205"/>
      <c r="L11" s="121"/>
      <c r="M11" s="121"/>
      <c r="N11" s="121"/>
      <c r="O11" s="121"/>
      <c r="P11" s="121"/>
      <c r="Q11" s="121"/>
      <c r="R11" s="121"/>
      <c r="S11" s="121"/>
      <c r="T11" s="121"/>
      <c r="U11" s="205"/>
      <c r="V11" s="121"/>
      <c r="W11" s="121"/>
      <c r="X11" s="218"/>
      <c r="Y11" s="218"/>
      <c r="Z11" s="218"/>
      <c r="AA11" s="218"/>
      <c r="AC11" s="121"/>
    </row>
    <row r="12" spans="1:29" s="220" customFormat="1" ht="13.2" thickTop="1" thickBot="1" x14ac:dyDescent="0.65">
      <c r="A12" s="223"/>
      <c r="B12" s="225"/>
      <c r="C12" s="318">
        <v>750</v>
      </c>
      <c r="D12" s="120" t="s">
        <v>48</v>
      </c>
      <c r="E12" s="121"/>
      <c r="F12" s="121"/>
      <c r="G12" s="121"/>
      <c r="H12" s="121"/>
      <c r="I12" s="121"/>
      <c r="J12" s="121"/>
      <c r="K12" s="205"/>
      <c r="L12" s="121"/>
      <c r="M12" s="121"/>
      <c r="N12" s="121"/>
      <c r="O12" s="121"/>
      <c r="P12" s="121"/>
      <c r="Q12" s="121"/>
      <c r="R12" s="121"/>
      <c r="S12" s="121"/>
      <c r="T12" s="121"/>
      <c r="U12" s="205"/>
      <c r="V12" s="121"/>
      <c r="W12" s="121"/>
      <c r="X12" s="218"/>
      <c r="Y12" s="218"/>
      <c r="Z12" s="218"/>
      <c r="AA12" s="218"/>
      <c r="AC12" s="121"/>
    </row>
    <row r="13" spans="1:29" s="220" customFormat="1" ht="13.2" thickTop="1" thickBot="1" x14ac:dyDescent="0.65">
      <c r="A13" s="223">
        <f>A11+1</f>
        <v>3</v>
      </c>
      <c r="B13" s="225" t="s">
        <v>10</v>
      </c>
      <c r="C13" s="318">
        <f>0.5*C17</f>
        <v>75</v>
      </c>
      <c r="D13" s="121"/>
      <c r="E13" s="121"/>
      <c r="F13" s="121"/>
      <c r="G13" s="121"/>
      <c r="H13" s="121"/>
      <c r="I13" s="121"/>
      <c r="J13" s="121"/>
      <c r="K13" s="205"/>
      <c r="L13" s="121"/>
      <c r="M13" s="121"/>
      <c r="N13" s="121"/>
      <c r="O13" s="121"/>
      <c r="P13" s="121"/>
      <c r="Q13" s="121"/>
      <c r="R13" s="121"/>
      <c r="S13" s="121"/>
      <c r="T13" s="121"/>
      <c r="U13" s="205"/>
      <c r="V13" s="121"/>
      <c r="W13" s="121"/>
      <c r="X13" s="218"/>
      <c r="Y13" s="218"/>
      <c r="Z13" s="218"/>
      <c r="AA13" s="218"/>
      <c r="AC13" s="121"/>
    </row>
    <row r="14" spans="1:29" s="220" customFormat="1" ht="13.2" thickTop="1" thickBot="1" x14ac:dyDescent="0.65">
      <c r="A14" s="223">
        <f>A13+1</f>
        <v>4</v>
      </c>
      <c r="B14" s="225" t="s">
        <v>8</v>
      </c>
      <c r="C14" s="318">
        <v>300</v>
      </c>
      <c r="D14" s="121"/>
      <c r="E14" s="121"/>
      <c r="F14" s="121"/>
      <c r="G14" s="121"/>
      <c r="H14" s="121"/>
      <c r="I14" s="121"/>
      <c r="J14" s="121"/>
      <c r="K14" s="205"/>
      <c r="L14" s="121"/>
      <c r="M14" s="121"/>
      <c r="N14" s="121"/>
      <c r="O14" s="121"/>
      <c r="P14" s="121"/>
      <c r="Q14" s="121"/>
      <c r="R14" s="121"/>
      <c r="S14" s="121"/>
      <c r="T14" s="121"/>
      <c r="U14" s="205"/>
      <c r="V14" s="121"/>
      <c r="W14" s="121"/>
      <c r="X14" s="218"/>
      <c r="Y14" s="218"/>
      <c r="Z14" s="218"/>
      <c r="AA14" s="218"/>
      <c r="AC14" s="121"/>
    </row>
    <row r="15" spans="1:29" s="220" customFormat="1" ht="13.2" thickTop="1" thickBot="1" x14ac:dyDescent="0.65">
      <c r="A15" s="223">
        <f>A14+1</f>
        <v>5</v>
      </c>
      <c r="B15" s="225" t="s">
        <v>35</v>
      </c>
      <c r="C15" s="318">
        <f>(2*C17)/25</f>
        <v>12</v>
      </c>
      <c r="D15" s="121"/>
      <c r="E15" s="121"/>
      <c r="F15" s="121"/>
      <c r="G15" s="121"/>
      <c r="H15" s="121"/>
      <c r="I15" s="121"/>
      <c r="J15" s="121"/>
      <c r="K15" s="205"/>
      <c r="L15" s="121"/>
      <c r="M15" s="121"/>
      <c r="N15" s="121"/>
      <c r="O15" s="121"/>
      <c r="P15" s="121"/>
      <c r="Q15" s="121"/>
      <c r="R15" s="121"/>
      <c r="S15" s="121"/>
      <c r="T15" s="121"/>
      <c r="U15" s="205"/>
      <c r="V15" s="121"/>
      <c r="W15" s="121"/>
      <c r="X15" s="218"/>
      <c r="Y15" s="218"/>
      <c r="Z15" s="218"/>
      <c r="AA15" s="218"/>
      <c r="AC15" s="121"/>
    </row>
    <row r="16" spans="1:29" s="220" customFormat="1" ht="13.2" thickTop="1" thickBot="1" x14ac:dyDescent="0.65">
      <c r="A16" s="223">
        <f>A15+1</f>
        <v>6</v>
      </c>
      <c r="B16" s="225" t="s">
        <v>36</v>
      </c>
      <c r="C16" s="318">
        <f>1*C17</f>
        <v>150</v>
      </c>
      <c r="D16" s="121"/>
      <c r="E16" s="121"/>
      <c r="F16" s="121"/>
      <c r="G16" s="121"/>
      <c r="H16" s="121"/>
      <c r="I16" s="121"/>
      <c r="J16" s="121"/>
      <c r="K16" s="205"/>
      <c r="L16" s="121"/>
      <c r="M16" s="121"/>
      <c r="N16" s="121"/>
      <c r="O16" s="121"/>
      <c r="P16" s="121"/>
      <c r="Q16" s="121"/>
      <c r="R16" s="121"/>
      <c r="S16" s="121"/>
      <c r="T16" s="121"/>
      <c r="U16" s="205"/>
      <c r="V16" s="121"/>
      <c r="W16" s="121"/>
      <c r="X16" s="218"/>
      <c r="Y16" s="218"/>
      <c r="Z16" s="218"/>
      <c r="AA16" s="218"/>
      <c r="AC16" s="121"/>
    </row>
    <row r="17" spans="1:29" s="220" customFormat="1" ht="13.2" thickTop="1" thickBot="1" x14ac:dyDescent="0.65">
      <c r="A17" s="223">
        <f>A16+1</f>
        <v>7</v>
      </c>
      <c r="B17" s="225" t="s">
        <v>37</v>
      </c>
      <c r="C17" s="318">
        <v>150</v>
      </c>
      <c r="D17" s="121"/>
      <c r="E17" s="121"/>
      <c r="F17" s="121"/>
      <c r="G17" s="121"/>
      <c r="H17" s="121"/>
      <c r="I17" s="121"/>
      <c r="J17" s="121"/>
      <c r="K17" s="205"/>
      <c r="L17" s="121"/>
      <c r="M17" s="121"/>
      <c r="N17" s="121"/>
      <c r="O17" s="121"/>
      <c r="P17" s="121"/>
      <c r="Q17" s="121"/>
      <c r="R17" s="121"/>
      <c r="S17" s="121"/>
      <c r="T17" s="121"/>
      <c r="U17" s="205"/>
      <c r="V17" s="121"/>
      <c r="W17" s="121"/>
      <c r="X17" s="218"/>
      <c r="Y17" s="218"/>
      <c r="Z17" s="218"/>
      <c r="AA17" s="218"/>
      <c r="AC17" s="121"/>
    </row>
    <row r="18" spans="1:29" s="220" customFormat="1" ht="12.9" thickTop="1" x14ac:dyDescent="0.6">
      <c r="A18" s="223">
        <v>8</v>
      </c>
      <c r="B18" s="221" t="s">
        <v>49</v>
      </c>
      <c r="C18" s="226"/>
      <c r="D18" s="121"/>
      <c r="E18" s="121"/>
      <c r="F18" s="121"/>
      <c r="G18" s="121"/>
      <c r="H18" s="121"/>
      <c r="I18" s="121"/>
      <c r="J18" s="121"/>
      <c r="K18" s="205"/>
      <c r="L18" s="121"/>
      <c r="M18" s="121"/>
      <c r="N18" s="121"/>
      <c r="O18" s="121"/>
      <c r="P18" s="121"/>
      <c r="Q18" s="121"/>
      <c r="R18" s="121"/>
      <c r="S18" s="121"/>
      <c r="T18" s="121"/>
      <c r="U18" s="205"/>
      <c r="V18" s="121"/>
      <c r="W18" s="121"/>
      <c r="X18" s="218"/>
      <c r="Y18" s="218"/>
      <c r="Z18" s="218"/>
      <c r="AA18" s="218"/>
      <c r="AC18" s="121"/>
    </row>
    <row r="19" spans="1:29" s="220" customFormat="1" x14ac:dyDescent="0.6">
      <c r="A19" s="223">
        <v>9</v>
      </c>
      <c r="B19" s="221" t="s">
        <v>50</v>
      </c>
      <c r="C19" s="227"/>
      <c r="D19" s="121"/>
      <c r="E19" s="121"/>
      <c r="F19" s="121"/>
      <c r="G19" s="121"/>
      <c r="H19" s="121"/>
      <c r="I19" s="121"/>
      <c r="J19" s="121"/>
      <c r="K19" s="205"/>
      <c r="L19" s="121"/>
      <c r="M19" s="121"/>
      <c r="N19" s="121"/>
      <c r="O19" s="121"/>
      <c r="P19" s="121"/>
      <c r="Q19" s="121"/>
      <c r="R19" s="121"/>
      <c r="S19" s="121"/>
      <c r="T19" s="121"/>
      <c r="U19" s="205"/>
      <c r="V19" s="121"/>
      <c r="W19" s="121"/>
      <c r="X19" s="218"/>
      <c r="Y19" s="218"/>
      <c r="Z19" s="218"/>
      <c r="AA19" s="218"/>
      <c r="AC19" s="121"/>
    </row>
    <row r="20" spans="1:29" s="220" customFormat="1" x14ac:dyDescent="0.6">
      <c r="A20" s="223"/>
      <c r="B20" s="221"/>
      <c r="C20" s="215"/>
      <c r="D20" s="121"/>
      <c r="E20" s="121"/>
      <c r="F20" s="121"/>
      <c r="G20" s="121"/>
      <c r="H20" s="121"/>
      <c r="I20" s="121"/>
      <c r="J20" s="121"/>
      <c r="K20" s="205"/>
      <c r="L20" s="121"/>
      <c r="M20" s="121"/>
      <c r="N20" s="121"/>
      <c r="O20" s="121"/>
      <c r="P20" s="121"/>
      <c r="Q20" s="121"/>
      <c r="R20" s="121"/>
      <c r="S20" s="121"/>
      <c r="T20" s="121"/>
      <c r="U20" s="205"/>
      <c r="V20" s="121"/>
      <c r="W20" s="121"/>
      <c r="X20" s="218"/>
      <c r="Y20" s="218"/>
      <c r="Z20" s="218"/>
      <c r="AA20" s="218"/>
      <c r="AC20" s="121"/>
    </row>
    <row r="21" spans="1:29" x14ac:dyDescent="0.6">
      <c r="A21" s="228"/>
      <c r="B21" s="229" t="s">
        <v>39</v>
      </c>
      <c r="C21" s="230"/>
      <c r="D21" s="168"/>
      <c r="E21" s="168"/>
      <c r="F21" s="168"/>
      <c r="G21" s="168"/>
      <c r="H21" s="168"/>
      <c r="I21" s="168"/>
      <c r="J21" s="168"/>
      <c r="K21" s="231"/>
      <c r="L21" s="168"/>
      <c r="M21" s="168"/>
      <c r="N21" s="359" t="s">
        <v>40</v>
      </c>
      <c r="O21" s="359"/>
      <c r="P21" s="359"/>
      <c r="Q21" s="359"/>
      <c r="R21" s="359"/>
      <c r="S21" s="359"/>
      <c r="T21" s="359"/>
      <c r="U21" s="359"/>
      <c r="V21" s="359"/>
      <c r="W21" s="359"/>
      <c r="X21" s="359"/>
      <c r="Y21" s="359"/>
    </row>
    <row r="22" spans="1:29" ht="58.5" customHeight="1" x14ac:dyDescent="0.6">
      <c r="B22" s="232" t="s">
        <v>18</v>
      </c>
      <c r="C22" s="352" t="s">
        <v>19</v>
      </c>
      <c r="D22" s="345" t="s">
        <v>20</v>
      </c>
      <c r="E22" s="345"/>
      <c r="F22" s="345"/>
      <c r="G22" s="345"/>
      <c r="H22" s="345"/>
      <c r="I22" s="345"/>
      <c r="J22" s="345"/>
      <c r="K22" s="345"/>
      <c r="L22" s="345"/>
      <c r="M22" s="345"/>
      <c r="N22" s="346" t="s">
        <v>21</v>
      </c>
      <c r="O22" s="346"/>
      <c r="P22" s="346"/>
      <c r="Q22" s="346"/>
      <c r="R22" s="346"/>
      <c r="S22" s="346"/>
      <c r="T22" s="346"/>
      <c r="U22" s="346"/>
      <c r="V22" s="346"/>
      <c r="W22" s="346"/>
      <c r="X22" s="351" t="s">
        <v>31</v>
      </c>
      <c r="Y22" s="356" t="s">
        <v>30</v>
      </c>
    </row>
    <row r="23" spans="1:29" s="207" customFormat="1" ht="100.15" customHeight="1" x14ac:dyDescent="0.6">
      <c r="A23" s="233"/>
      <c r="B23" s="234" t="s">
        <v>41</v>
      </c>
      <c r="C23" s="352"/>
      <c r="D23" s="235" t="s">
        <v>43</v>
      </c>
      <c r="E23" s="236" t="s">
        <v>42</v>
      </c>
      <c r="F23" s="235" t="s">
        <v>13</v>
      </c>
      <c r="G23" s="236" t="s">
        <v>14</v>
      </c>
      <c r="H23" s="235" t="s">
        <v>15</v>
      </c>
      <c r="I23" s="236" t="s">
        <v>17</v>
      </c>
      <c r="J23" s="235" t="s">
        <v>16</v>
      </c>
      <c r="K23" s="235" t="s">
        <v>34</v>
      </c>
      <c r="L23" s="236" t="s">
        <v>33</v>
      </c>
      <c r="M23" s="236" t="s">
        <v>44</v>
      </c>
      <c r="N23" s="237" t="s">
        <v>43</v>
      </c>
      <c r="O23" s="238" t="s">
        <v>42</v>
      </c>
      <c r="P23" s="237" t="s">
        <v>13</v>
      </c>
      <c r="Q23" s="238" t="s">
        <v>14</v>
      </c>
      <c r="R23" s="237" t="s">
        <v>15</v>
      </c>
      <c r="S23" s="238" t="s">
        <v>17</v>
      </c>
      <c r="T23" s="237" t="s">
        <v>16</v>
      </c>
      <c r="U23" s="237" t="s">
        <v>34</v>
      </c>
      <c r="V23" s="238" t="s">
        <v>33</v>
      </c>
      <c r="W23" s="238" t="s">
        <v>44</v>
      </c>
      <c r="X23" s="351"/>
      <c r="Y23" s="356"/>
      <c r="AC23" s="239"/>
    </row>
    <row r="24" spans="1:29" x14ac:dyDescent="0.6">
      <c r="A24" s="240"/>
      <c r="B24" s="247" t="str">
        <f>'Evaporator Pump Addition'!J13</f>
        <v>Central Chilled Water Plant.Chilled Water System-? (Typical of 1)</v>
      </c>
      <c r="C24" s="248">
        <f>'Evaporator Pump Addition'!L8</f>
        <v>1</v>
      </c>
      <c r="D24" s="249">
        <f>'Evaporator Pump Addition'!AH197</f>
        <v>0</v>
      </c>
      <c r="E24" s="249">
        <f>'Evaporator Pump Addition'!AI197</f>
        <v>1</v>
      </c>
      <c r="F24" s="249">
        <f>'Evaporator Pump Addition'!AJ197</f>
        <v>0</v>
      </c>
      <c r="G24" s="249">
        <f>'Evaporator Pump Addition'!AK197</f>
        <v>0</v>
      </c>
      <c r="H24" s="249">
        <f>'Evaporator Pump Addition'!AL197</f>
        <v>1</v>
      </c>
      <c r="I24" s="249">
        <f>'Evaporator Pump Addition'!AM197</f>
        <v>1</v>
      </c>
      <c r="J24" s="249">
        <f>'Evaporator Pump Addition'!AN197</f>
        <v>6</v>
      </c>
      <c r="K24" s="249">
        <f>'Evaporator Pump Addition'!AO197</f>
        <v>0</v>
      </c>
      <c r="L24" s="249">
        <f>'Evaporator Pump Addition'!AP197</f>
        <v>0</v>
      </c>
      <c r="M24" s="303">
        <f>'Evaporator Pump Addition'!AQ197</f>
        <v>1200</v>
      </c>
      <c r="N24" s="156">
        <f t="shared" ref="N24" si="0">C24*D24</f>
        <v>0</v>
      </c>
      <c r="O24" s="156">
        <f t="shared" ref="O24" si="1">C24*E24</f>
        <v>1</v>
      </c>
      <c r="P24" s="156">
        <f t="shared" ref="P24" si="2">C24*F24</f>
        <v>0</v>
      </c>
      <c r="Q24" s="156">
        <f t="shared" ref="Q24" si="3">C24*G24</f>
        <v>0</v>
      </c>
      <c r="R24" s="156">
        <f t="shared" ref="R24" si="4">C24*H24</f>
        <v>1</v>
      </c>
      <c r="S24" s="156">
        <f t="shared" ref="S24" si="5">C24*I24</f>
        <v>1</v>
      </c>
      <c r="T24" s="156">
        <f t="shared" ref="T24" si="6">C24*J24</f>
        <v>6</v>
      </c>
      <c r="U24" s="250">
        <f t="shared" ref="U24" si="7">K24*C24</f>
        <v>0</v>
      </c>
      <c r="V24" s="156">
        <f t="shared" ref="V24" si="8">C24*L24</f>
        <v>0</v>
      </c>
      <c r="W24" s="250">
        <f t="shared" ref="W24" si="9">C24*M24</f>
        <v>1200</v>
      </c>
      <c r="X24" s="251">
        <f t="shared" ref="X24" si="10">((SUM(F24:H24)+D24)*$C$11)+(E24*$C$12)+(I24*$C$14)+(J24*$C$13)+(K24*$C$15)+(L24*$C$16)+M24</f>
        <v>3700</v>
      </c>
      <c r="Y24" s="251">
        <f t="shared" ref="Y24" si="11">C24*X24</f>
        <v>3700</v>
      </c>
    </row>
    <row r="25" spans="1:29" x14ac:dyDescent="0.6">
      <c r="A25" s="240"/>
      <c r="B25" s="241"/>
      <c r="C25" s="242"/>
      <c r="D25" s="243"/>
      <c r="E25" s="243"/>
      <c r="F25" s="243"/>
      <c r="G25" s="243"/>
      <c r="H25" s="243"/>
      <c r="I25" s="243"/>
      <c r="J25" s="243"/>
      <c r="K25" s="243"/>
      <c r="L25" s="243"/>
      <c r="M25" s="304"/>
      <c r="N25" s="244">
        <f>C25*D25</f>
        <v>0</v>
      </c>
      <c r="O25" s="244">
        <f>C25*E25</f>
        <v>0</v>
      </c>
      <c r="P25" s="244">
        <f>C25*F25</f>
        <v>0</v>
      </c>
      <c r="Q25" s="244">
        <f>C25*G25</f>
        <v>0</v>
      </c>
      <c r="R25" s="244">
        <f>C25*H25</f>
        <v>0</v>
      </c>
      <c r="S25" s="244">
        <f>C25*I25</f>
        <v>0</v>
      </c>
      <c r="T25" s="244">
        <f>C25*J25</f>
        <v>0</v>
      </c>
      <c r="U25" s="245">
        <f>K25*C25</f>
        <v>0</v>
      </c>
      <c r="V25" s="244">
        <f>C25*L25</f>
        <v>0</v>
      </c>
      <c r="W25" s="245">
        <f>C25*M25</f>
        <v>0</v>
      </c>
      <c r="X25" s="246">
        <f>((SUM(F25:H25)+D25)*$C$11)+(E25*$C$12)+(I25*$C$14)+(J25*$C$13)+(K25*$C$15)+(L25*$C$16)+M25</f>
        <v>0</v>
      </c>
      <c r="Y25" s="246">
        <f t="shared" ref="Y25:Y45" si="12">C25*X25</f>
        <v>0</v>
      </c>
    </row>
    <row r="26" spans="1:29" x14ac:dyDescent="0.6">
      <c r="A26" s="240"/>
      <c r="B26" s="247"/>
      <c r="C26" s="248"/>
      <c r="D26" s="249"/>
      <c r="E26" s="249"/>
      <c r="F26" s="249"/>
      <c r="G26" s="249"/>
      <c r="H26" s="249"/>
      <c r="I26" s="249"/>
      <c r="J26" s="249"/>
      <c r="K26" s="249"/>
      <c r="L26" s="249"/>
      <c r="M26" s="303"/>
      <c r="N26" s="156">
        <f t="shared" ref="N26" si="13">C26*D26</f>
        <v>0</v>
      </c>
      <c r="O26" s="156">
        <f t="shared" ref="O26" si="14">C26*E26</f>
        <v>0</v>
      </c>
      <c r="P26" s="156">
        <f t="shared" ref="P26" si="15">C26*F26</f>
        <v>0</v>
      </c>
      <c r="Q26" s="156">
        <f t="shared" ref="Q26" si="16">C26*G26</f>
        <v>0</v>
      </c>
      <c r="R26" s="156">
        <f t="shared" ref="R26" si="17">C26*H26</f>
        <v>0</v>
      </c>
      <c r="S26" s="156">
        <f t="shared" ref="S26" si="18">C26*I26</f>
        <v>0</v>
      </c>
      <c r="T26" s="156">
        <f t="shared" ref="T26" si="19">C26*J26</f>
        <v>0</v>
      </c>
      <c r="U26" s="250">
        <f t="shared" ref="U26" si="20">K26*C26</f>
        <v>0</v>
      </c>
      <c r="V26" s="156">
        <f t="shared" ref="V26" si="21">C26*L26</f>
        <v>0</v>
      </c>
      <c r="W26" s="250">
        <f t="shared" ref="W26" si="22">C26*M26</f>
        <v>0</v>
      </c>
      <c r="X26" s="251">
        <f t="shared" ref="X26" si="23">((SUM(F26:H26)+D26)*$C$11)+(E26*$C$12)+(I26*$C$14)+(J26*$C$13)+(K26*$C$15)+(L26*$C$16)+M26</f>
        <v>0</v>
      </c>
      <c r="Y26" s="251">
        <f t="shared" ref="Y26" si="24">C26*X26</f>
        <v>0</v>
      </c>
    </row>
    <row r="27" spans="1:29" x14ac:dyDescent="0.6">
      <c r="A27" s="240"/>
      <c r="B27" s="241"/>
      <c r="C27" s="242"/>
      <c r="D27" s="243"/>
      <c r="E27" s="243"/>
      <c r="F27" s="243"/>
      <c r="G27" s="243"/>
      <c r="H27" s="243"/>
      <c r="I27" s="243"/>
      <c r="J27" s="243"/>
      <c r="K27" s="243"/>
      <c r="L27" s="243"/>
      <c r="M27" s="304"/>
      <c r="N27" s="244">
        <f t="shared" ref="N27:N45" si="25">C27*D27</f>
        <v>0</v>
      </c>
      <c r="O27" s="244">
        <f t="shared" ref="O27:O45" si="26">C27*E27</f>
        <v>0</v>
      </c>
      <c r="P27" s="244">
        <f t="shared" ref="P27:P45" si="27">C27*F27</f>
        <v>0</v>
      </c>
      <c r="Q27" s="244">
        <f t="shared" ref="Q27:Q45" si="28">C27*G27</f>
        <v>0</v>
      </c>
      <c r="R27" s="244">
        <f t="shared" ref="R27:R45" si="29">C27*H27</f>
        <v>0</v>
      </c>
      <c r="S27" s="244">
        <f t="shared" ref="S27:S45" si="30">C27*I27</f>
        <v>0</v>
      </c>
      <c r="T27" s="244">
        <f t="shared" ref="T27:T45" si="31">C27*J27</f>
        <v>0</v>
      </c>
      <c r="U27" s="245">
        <f>K27*C27</f>
        <v>0</v>
      </c>
      <c r="V27" s="244">
        <f t="shared" ref="V27:V45" si="32">C27*L27</f>
        <v>0</v>
      </c>
      <c r="W27" s="245">
        <f t="shared" ref="W27:W45" si="33">C27*M27</f>
        <v>0</v>
      </c>
      <c r="X27" s="246">
        <f t="shared" ref="X27:X45" si="34">((SUM(F27:H27)+D27)*$C$11)+(E27*$C$12)+(I27*$C$14)+(J27*$C$13)+(K27*$C$15)+(L27*$C$16)+M27</f>
        <v>0</v>
      </c>
      <c r="Y27" s="246">
        <f t="shared" si="12"/>
        <v>0</v>
      </c>
    </row>
    <row r="28" spans="1:29" x14ac:dyDescent="0.6">
      <c r="A28" s="240"/>
      <c r="B28" s="247"/>
      <c r="C28" s="248"/>
      <c r="D28" s="249"/>
      <c r="E28" s="249"/>
      <c r="F28" s="249"/>
      <c r="G28" s="249"/>
      <c r="H28" s="249"/>
      <c r="I28" s="249"/>
      <c r="J28" s="249"/>
      <c r="K28" s="249"/>
      <c r="L28" s="249"/>
      <c r="M28" s="303"/>
      <c r="N28" s="156">
        <f t="shared" si="25"/>
        <v>0</v>
      </c>
      <c r="O28" s="156">
        <f t="shared" si="26"/>
        <v>0</v>
      </c>
      <c r="P28" s="156">
        <f t="shared" si="27"/>
        <v>0</v>
      </c>
      <c r="Q28" s="156">
        <f t="shared" si="28"/>
        <v>0</v>
      </c>
      <c r="R28" s="156">
        <f t="shared" si="29"/>
        <v>0</v>
      </c>
      <c r="S28" s="156">
        <f t="shared" si="30"/>
        <v>0</v>
      </c>
      <c r="T28" s="156">
        <f t="shared" si="31"/>
        <v>0</v>
      </c>
      <c r="U28" s="250">
        <f t="shared" ref="U28:U45" si="35">K28*C28</f>
        <v>0</v>
      </c>
      <c r="V28" s="156">
        <f t="shared" si="32"/>
        <v>0</v>
      </c>
      <c r="W28" s="250">
        <f t="shared" si="33"/>
        <v>0</v>
      </c>
      <c r="X28" s="251">
        <f t="shared" si="34"/>
        <v>0</v>
      </c>
      <c r="Y28" s="251">
        <f t="shared" si="12"/>
        <v>0</v>
      </c>
    </row>
    <row r="29" spans="1:29" x14ac:dyDescent="0.6">
      <c r="A29" s="240"/>
      <c r="B29" s="241"/>
      <c r="C29" s="242"/>
      <c r="D29" s="360"/>
      <c r="E29" s="360"/>
      <c r="F29" s="360"/>
      <c r="G29" s="360"/>
      <c r="H29" s="360"/>
      <c r="I29" s="360"/>
      <c r="J29" s="360"/>
      <c r="K29" s="360"/>
      <c r="L29" s="361"/>
      <c r="M29" s="304"/>
      <c r="N29" s="244">
        <f t="shared" ref="N29" si="36">C29*D29</f>
        <v>0</v>
      </c>
      <c r="O29" s="244">
        <f t="shared" ref="O29" si="37">C29*E29</f>
        <v>0</v>
      </c>
      <c r="P29" s="244">
        <f t="shared" ref="P29" si="38">C29*F29</f>
        <v>0</v>
      </c>
      <c r="Q29" s="244">
        <f t="shared" ref="Q29" si="39">C29*G29</f>
        <v>0</v>
      </c>
      <c r="R29" s="244">
        <f t="shared" ref="R29" si="40">C29*H29</f>
        <v>0</v>
      </c>
      <c r="S29" s="244">
        <f t="shared" ref="S29" si="41">C29*I29</f>
        <v>0</v>
      </c>
      <c r="T29" s="244">
        <f t="shared" ref="T29" si="42">C29*J29</f>
        <v>0</v>
      </c>
      <c r="U29" s="245">
        <f t="shared" ref="U29" si="43">K29*C29</f>
        <v>0</v>
      </c>
      <c r="V29" s="244">
        <f t="shared" ref="V29" si="44">C29*L29</f>
        <v>0</v>
      </c>
      <c r="W29" s="245">
        <f t="shared" ref="W29" si="45">C29*M29</f>
        <v>0</v>
      </c>
      <c r="X29" s="246">
        <f t="shared" ref="X29" si="46">((SUM(F29:H29)+D29)*$C$11)+(E29*$C$12)+(I29*$C$14)+(J29*$C$13)+(K29*$C$15)+(L29*$C$16)+M29</f>
        <v>0</v>
      </c>
      <c r="Y29" s="246">
        <f t="shared" ref="Y29" si="47">C29*X29</f>
        <v>0</v>
      </c>
    </row>
    <row r="30" spans="1:29" x14ac:dyDescent="0.6">
      <c r="A30" s="240"/>
      <c r="B30" s="247"/>
      <c r="C30" s="248"/>
      <c r="D30" s="249"/>
      <c r="E30" s="249"/>
      <c r="F30" s="249"/>
      <c r="G30" s="249"/>
      <c r="H30" s="249"/>
      <c r="I30" s="249"/>
      <c r="J30" s="249"/>
      <c r="K30" s="249"/>
      <c r="L30" s="249"/>
      <c r="M30" s="303"/>
      <c r="N30" s="156">
        <f t="shared" si="25"/>
        <v>0</v>
      </c>
      <c r="O30" s="156">
        <f t="shared" si="26"/>
        <v>0</v>
      </c>
      <c r="P30" s="156">
        <f t="shared" si="27"/>
        <v>0</v>
      </c>
      <c r="Q30" s="156">
        <f t="shared" si="28"/>
        <v>0</v>
      </c>
      <c r="R30" s="156">
        <f t="shared" si="29"/>
        <v>0</v>
      </c>
      <c r="S30" s="156">
        <f t="shared" si="30"/>
        <v>0</v>
      </c>
      <c r="T30" s="156">
        <f t="shared" si="31"/>
        <v>0</v>
      </c>
      <c r="U30" s="250">
        <f t="shared" si="35"/>
        <v>0</v>
      </c>
      <c r="V30" s="156">
        <f t="shared" si="32"/>
        <v>0</v>
      </c>
      <c r="W30" s="250">
        <f t="shared" si="33"/>
        <v>0</v>
      </c>
      <c r="X30" s="251">
        <f t="shared" si="34"/>
        <v>0</v>
      </c>
      <c r="Y30" s="251">
        <f t="shared" si="12"/>
        <v>0</v>
      </c>
    </row>
    <row r="31" spans="1:29" x14ac:dyDescent="0.6">
      <c r="A31" s="240"/>
      <c r="B31" s="241"/>
      <c r="C31" s="242"/>
      <c r="D31" s="243"/>
      <c r="E31" s="243"/>
      <c r="F31" s="243"/>
      <c r="G31" s="243"/>
      <c r="H31" s="243"/>
      <c r="I31" s="243"/>
      <c r="J31" s="243"/>
      <c r="K31" s="243"/>
      <c r="L31" s="243"/>
      <c r="M31" s="304"/>
      <c r="N31" s="244">
        <f t="shared" si="25"/>
        <v>0</v>
      </c>
      <c r="O31" s="244">
        <f t="shared" si="26"/>
        <v>0</v>
      </c>
      <c r="P31" s="244">
        <f t="shared" si="27"/>
        <v>0</v>
      </c>
      <c r="Q31" s="244">
        <f t="shared" si="28"/>
        <v>0</v>
      </c>
      <c r="R31" s="244">
        <f t="shared" si="29"/>
        <v>0</v>
      </c>
      <c r="S31" s="244">
        <f t="shared" si="30"/>
        <v>0</v>
      </c>
      <c r="T31" s="244">
        <f t="shared" si="31"/>
        <v>0</v>
      </c>
      <c r="U31" s="245">
        <f t="shared" si="35"/>
        <v>0</v>
      </c>
      <c r="V31" s="244">
        <f t="shared" si="32"/>
        <v>0</v>
      </c>
      <c r="W31" s="245">
        <f t="shared" si="33"/>
        <v>0</v>
      </c>
      <c r="X31" s="246">
        <f t="shared" si="34"/>
        <v>0</v>
      </c>
      <c r="Y31" s="246">
        <f t="shared" si="12"/>
        <v>0</v>
      </c>
    </row>
    <row r="32" spans="1:29" x14ac:dyDescent="0.6">
      <c r="A32" s="240"/>
      <c r="B32" s="247"/>
      <c r="C32" s="248"/>
      <c r="D32" s="249"/>
      <c r="E32" s="249"/>
      <c r="F32" s="249"/>
      <c r="G32" s="249"/>
      <c r="H32" s="249"/>
      <c r="I32" s="249"/>
      <c r="J32" s="249"/>
      <c r="K32" s="249"/>
      <c r="L32" s="249"/>
      <c r="M32" s="303"/>
      <c r="N32" s="156">
        <f t="shared" si="25"/>
        <v>0</v>
      </c>
      <c r="O32" s="156">
        <f t="shared" si="26"/>
        <v>0</v>
      </c>
      <c r="P32" s="156">
        <f t="shared" si="27"/>
        <v>0</v>
      </c>
      <c r="Q32" s="156">
        <f t="shared" si="28"/>
        <v>0</v>
      </c>
      <c r="R32" s="156">
        <f t="shared" si="29"/>
        <v>0</v>
      </c>
      <c r="S32" s="156">
        <f t="shared" si="30"/>
        <v>0</v>
      </c>
      <c r="T32" s="156">
        <f t="shared" si="31"/>
        <v>0</v>
      </c>
      <c r="U32" s="250">
        <f t="shared" si="35"/>
        <v>0</v>
      </c>
      <c r="V32" s="156">
        <f t="shared" si="32"/>
        <v>0</v>
      </c>
      <c r="W32" s="250">
        <f t="shared" si="33"/>
        <v>0</v>
      </c>
      <c r="X32" s="251">
        <f t="shared" si="34"/>
        <v>0</v>
      </c>
      <c r="Y32" s="251">
        <f t="shared" si="12"/>
        <v>0</v>
      </c>
    </row>
    <row r="33" spans="1:25" x14ac:dyDescent="0.6">
      <c r="A33" s="240"/>
      <c r="B33" s="241"/>
      <c r="C33" s="242"/>
      <c r="D33" s="243"/>
      <c r="E33" s="243"/>
      <c r="F33" s="243"/>
      <c r="G33" s="243"/>
      <c r="H33" s="243"/>
      <c r="I33" s="243"/>
      <c r="J33" s="243"/>
      <c r="K33" s="243"/>
      <c r="L33" s="243"/>
      <c r="M33" s="304"/>
      <c r="N33" s="244">
        <f t="shared" si="25"/>
        <v>0</v>
      </c>
      <c r="O33" s="244">
        <f t="shared" si="26"/>
        <v>0</v>
      </c>
      <c r="P33" s="244">
        <f t="shared" si="27"/>
        <v>0</v>
      </c>
      <c r="Q33" s="244">
        <f t="shared" si="28"/>
        <v>0</v>
      </c>
      <c r="R33" s="244">
        <f t="shared" si="29"/>
        <v>0</v>
      </c>
      <c r="S33" s="244">
        <f t="shared" si="30"/>
        <v>0</v>
      </c>
      <c r="T33" s="244">
        <f t="shared" si="31"/>
        <v>0</v>
      </c>
      <c r="U33" s="245">
        <f t="shared" si="35"/>
        <v>0</v>
      </c>
      <c r="V33" s="244">
        <f t="shared" si="32"/>
        <v>0</v>
      </c>
      <c r="W33" s="245">
        <f t="shared" si="33"/>
        <v>0</v>
      </c>
      <c r="X33" s="246">
        <f t="shared" si="34"/>
        <v>0</v>
      </c>
      <c r="Y33" s="246">
        <f t="shared" si="12"/>
        <v>0</v>
      </c>
    </row>
    <row r="34" spans="1:25" x14ac:dyDescent="0.6">
      <c r="A34" s="240"/>
      <c r="B34" s="247"/>
      <c r="C34" s="248"/>
      <c r="D34" s="249"/>
      <c r="E34" s="249"/>
      <c r="F34" s="249"/>
      <c r="G34" s="249"/>
      <c r="H34" s="249"/>
      <c r="I34" s="249"/>
      <c r="J34" s="249"/>
      <c r="K34" s="249"/>
      <c r="L34" s="249"/>
      <c r="M34" s="303"/>
      <c r="N34" s="156">
        <f t="shared" si="25"/>
        <v>0</v>
      </c>
      <c r="O34" s="156">
        <f t="shared" si="26"/>
        <v>0</v>
      </c>
      <c r="P34" s="156">
        <f t="shared" si="27"/>
        <v>0</v>
      </c>
      <c r="Q34" s="156">
        <f t="shared" si="28"/>
        <v>0</v>
      </c>
      <c r="R34" s="156">
        <f t="shared" si="29"/>
        <v>0</v>
      </c>
      <c r="S34" s="156">
        <f t="shared" si="30"/>
        <v>0</v>
      </c>
      <c r="T34" s="156">
        <f t="shared" si="31"/>
        <v>0</v>
      </c>
      <c r="U34" s="250">
        <f t="shared" si="35"/>
        <v>0</v>
      </c>
      <c r="V34" s="156">
        <f t="shared" si="32"/>
        <v>0</v>
      </c>
      <c r="W34" s="250">
        <f t="shared" si="33"/>
        <v>0</v>
      </c>
      <c r="X34" s="251">
        <f t="shared" si="34"/>
        <v>0</v>
      </c>
      <c r="Y34" s="251">
        <f t="shared" si="12"/>
        <v>0</v>
      </c>
    </row>
    <row r="35" spans="1:25" x14ac:dyDescent="0.6">
      <c r="A35" s="240"/>
      <c r="B35" s="241"/>
      <c r="C35" s="242"/>
      <c r="D35" s="243"/>
      <c r="E35" s="243"/>
      <c r="F35" s="243"/>
      <c r="G35" s="243"/>
      <c r="H35" s="243"/>
      <c r="I35" s="243"/>
      <c r="J35" s="243"/>
      <c r="K35" s="243"/>
      <c r="L35" s="243"/>
      <c r="M35" s="304"/>
      <c r="N35" s="244">
        <f t="shared" si="25"/>
        <v>0</v>
      </c>
      <c r="O35" s="244">
        <f t="shared" si="26"/>
        <v>0</v>
      </c>
      <c r="P35" s="244">
        <f t="shared" si="27"/>
        <v>0</v>
      </c>
      <c r="Q35" s="244">
        <f t="shared" si="28"/>
        <v>0</v>
      </c>
      <c r="R35" s="244">
        <f t="shared" si="29"/>
        <v>0</v>
      </c>
      <c r="S35" s="244">
        <f t="shared" si="30"/>
        <v>0</v>
      </c>
      <c r="T35" s="244">
        <f t="shared" si="31"/>
        <v>0</v>
      </c>
      <c r="U35" s="245">
        <f t="shared" si="35"/>
        <v>0</v>
      </c>
      <c r="V35" s="244">
        <f t="shared" si="32"/>
        <v>0</v>
      </c>
      <c r="W35" s="245">
        <f t="shared" si="33"/>
        <v>0</v>
      </c>
      <c r="X35" s="246">
        <f t="shared" si="34"/>
        <v>0</v>
      </c>
      <c r="Y35" s="246">
        <f t="shared" si="12"/>
        <v>0</v>
      </c>
    </row>
    <row r="36" spans="1:25" x14ac:dyDescent="0.6">
      <c r="A36" s="240"/>
      <c r="B36" s="247"/>
      <c r="C36" s="248"/>
      <c r="D36" s="249"/>
      <c r="E36" s="249"/>
      <c r="F36" s="249"/>
      <c r="G36" s="249"/>
      <c r="H36" s="249"/>
      <c r="I36" s="249"/>
      <c r="J36" s="249"/>
      <c r="K36" s="249"/>
      <c r="L36" s="249"/>
      <c r="M36" s="303"/>
      <c r="N36" s="156">
        <f t="shared" si="25"/>
        <v>0</v>
      </c>
      <c r="O36" s="156">
        <f t="shared" si="26"/>
        <v>0</v>
      </c>
      <c r="P36" s="156">
        <f t="shared" si="27"/>
        <v>0</v>
      </c>
      <c r="Q36" s="156">
        <f t="shared" si="28"/>
        <v>0</v>
      </c>
      <c r="R36" s="156">
        <f t="shared" si="29"/>
        <v>0</v>
      </c>
      <c r="S36" s="156">
        <f t="shared" si="30"/>
        <v>0</v>
      </c>
      <c r="T36" s="156">
        <f t="shared" si="31"/>
        <v>0</v>
      </c>
      <c r="U36" s="250">
        <f t="shared" si="35"/>
        <v>0</v>
      </c>
      <c r="V36" s="156">
        <f t="shared" si="32"/>
        <v>0</v>
      </c>
      <c r="W36" s="250">
        <f t="shared" si="33"/>
        <v>0</v>
      </c>
      <c r="X36" s="251">
        <f t="shared" si="34"/>
        <v>0</v>
      </c>
      <c r="Y36" s="251">
        <f t="shared" si="12"/>
        <v>0</v>
      </c>
    </row>
    <row r="37" spans="1:25" x14ac:dyDescent="0.6">
      <c r="A37" s="240"/>
      <c r="B37" s="241"/>
      <c r="C37" s="242"/>
      <c r="D37" s="243"/>
      <c r="E37" s="243"/>
      <c r="F37" s="243"/>
      <c r="G37" s="243"/>
      <c r="H37" s="243"/>
      <c r="I37" s="243"/>
      <c r="J37" s="243"/>
      <c r="K37" s="243"/>
      <c r="L37" s="243"/>
      <c r="M37" s="304"/>
      <c r="N37" s="244">
        <f t="shared" si="25"/>
        <v>0</v>
      </c>
      <c r="O37" s="244">
        <f t="shared" si="26"/>
        <v>0</v>
      </c>
      <c r="P37" s="244">
        <f t="shared" si="27"/>
        <v>0</v>
      </c>
      <c r="Q37" s="244">
        <f t="shared" si="28"/>
        <v>0</v>
      </c>
      <c r="R37" s="244">
        <f t="shared" si="29"/>
        <v>0</v>
      </c>
      <c r="S37" s="244">
        <f t="shared" si="30"/>
        <v>0</v>
      </c>
      <c r="T37" s="244">
        <f t="shared" si="31"/>
        <v>0</v>
      </c>
      <c r="U37" s="245">
        <f t="shared" si="35"/>
        <v>0</v>
      </c>
      <c r="V37" s="244">
        <f t="shared" si="32"/>
        <v>0</v>
      </c>
      <c r="W37" s="245">
        <f t="shared" si="33"/>
        <v>0</v>
      </c>
      <c r="X37" s="246">
        <f t="shared" si="34"/>
        <v>0</v>
      </c>
      <c r="Y37" s="246">
        <f t="shared" si="12"/>
        <v>0</v>
      </c>
    </row>
    <row r="38" spans="1:25" x14ac:dyDescent="0.6">
      <c r="A38" s="240"/>
      <c r="B38" s="247"/>
      <c r="C38" s="248"/>
      <c r="D38" s="249"/>
      <c r="E38" s="249"/>
      <c r="F38" s="249"/>
      <c r="G38" s="249"/>
      <c r="H38" s="249"/>
      <c r="I38" s="249"/>
      <c r="J38" s="249"/>
      <c r="K38" s="249"/>
      <c r="L38" s="249"/>
      <c r="M38" s="303"/>
      <c r="N38" s="156">
        <f t="shared" si="25"/>
        <v>0</v>
      </c>
      <c r="O38" s="156">
        <f t="shared" si="26"/>
        <v>0</v>
      </c>
      <c r="P38" s="156">
        <f t="shared" si="27"/>
        <v>0</v>
      </c>
      <c r="Q38" s="156">
        <f t="shared" si="28"/>
        <v>0</v>
      </c>
      <c r="R38" s="156">
        <f t="shared" si="29"/>
        <v>0</v>
      </c>
      <c r="S38" s="156">
        <f t="shared" si="30"/>
        <v>0</v>
      </c>
      <c r="T38" s="156">
        <f t="shared" si="31"/>
        <v>0</v>
      </c>
      <c r="U38" s="250">
        <f t="shared" si="35"/>
        <v>0</v>
      </c>
      <c r="V38" s="156">
        <f t="shared" si="32"/>
        <v>0</v>
      </c>
      <c r="W38" s="250">
        <f t="shared" si="33"/>
        <v>0</v>
      </c>
      <c r="X38" s="251">
        <f t="shared" si="34"/>
        <v>0</v>
      </c>
      <c r="Y38" s="251">
        <f t="shared" si="12"/>
        <v>0</v>
      </c>
    </row>
    <row r="39" spans="1:25" x14ac:dyDescent="0.6">
      <c r="A39" s="240"/>
      <c r="B39" s="241"/>
      <c r="C39" s="242"/>
      <c r="D39" s="243"/>
      <c r="E39" s="243"/>
      <c r="F39" s="243"/>
      <c r="G39" s="243"/>
      <c r="H39" s="243"/>
      <c r="I39" s="243"/>
      <c r="J39" s="243"/>
      <c r="K39" s="243"/>
      <c r="L39" s="243"/>
      <c r="M39" s="304"/>
      <c r="N39" s="244">
        <f t="shared" si="25"/>
        <v>0</v>
      </c>
      <c r="O39" s="244">
        <f t="shared" si="26"/>
        <v>0</v>
      </c>
      <c r="P39" s="244">
        <f t="shared" si="27"/>
        <v>0</v>
      </c>
      <c r="Q39" s="244">
        <f t="shared" si="28"/>
        <v>0</v>
      </c>
      <c r="R39" s="244">
        <f t="shared" si="29"/>
        <v>0</v>
      </c>
      <c r="S39" s="244">
        <f t="shared" si="30"/>
        <v>0</v>
      </c>
      <c r="T39" s="244">
        <f t="shared" si="31"/>
        <v>0</v>
      </c>
      <c r="U39" s="245">
        <f t="shared" si="35"/>
        <v>0</v>
      </c>
      <c r="V39" s="244">
        <f t="shared" si="32"/>
        <v>0</v>
      </c>
      <c r="W39" s="245">
        <f t="shared" si="33"/>
        <v>0</v>
      </c>
      <c r="X39" s="246">
        <f t="shared" si="34"/>
        <v>0</v>
      </c>
      <c r="Y39" s="246">
        <f t="shared" si="12"/>
        <v>0</v>
      </c>
    </row>
    <row r="40" spans="1:25" x14ac:dyDescent="0.6">
      <c r="A40" s="240"/>
      <c r="B40" s="247"/>
      <c r="C40" s="248"/>
      <c r="D40" s="249"/>
      <c r="E40" s="249"/>
      <c r="F40" s="249"/>
      <c r="G40" s="249"/>
      <c r="H40" s="249"/>
      <c r="I40" s="249"/>
      <c r="J40" s="249"/>
      <c r="K40" s="249"/>
      <c r="L40" s="249"/>
      <c r="M40" s="303"/>
      <c r="N40" s="156">
        <f t="shared" si="25"/>
        <v>0</v>
      </c>
      <c r="O40" s="156">
        <f t="shared" si="26"/>
        <v>0</v>
      </c>
      <c r="P40" s="156">
        <f t="shared" si="27"/>
        <v>0</v>
      </c>
      <c r="Q40" s="156">
        <f t="shared" si="28"/>
        <v>0</v>
      </c>
      <c r="R40" s="156">
        <f t="shared" si="29"/>
        <v>0</v>
      </c>
      <c r="S40" s="156">
        <f t="shared" si="30"/>
        <v>0</v>
      </c>
      <c r="T40" s="156">
        <f t="shared" si="31"/>
        <v>0</v>
      </c>
      <c r="U40" s="250">
        <f t="shared" si="35"/>
        <v>0</v>
      </c>
      <c r="V40" s="156">
        <f t="shared" si="32"/>
        <v>0</v>
      </c>
      <c r="W40" s="250">
        <f t="shared" si="33"/>
        <v>0</v>
      </c>
      <c r="X40" s="251">
        <f t="shared" si="34"/>
        <v>0</v>
      </c>
      <c r="Y40" s="251">
        <f t="shared" si="12"/>
        <v>0</v>
      </c>
    </row>
    <row r="41" spans="1:25" x14ac:dyDescent="0.6">
      <c r="A41" s="240"/>
      <c r="B41" s="241"/>
      <c r="C41" s="242"/>
      <c r="D41" s="243"/>
      <c r="E41" s="243"/>
      <c r="F41" s="243"/>
      <c r="G41" s="243"/>
      <c r="H41" s="243"/>
      <c r="I41" s="243"/>
      <c r="J41" s="243"/>
      <c r="K41" s="243"/>
      <c r="L41" s="243"/>
      <c r="M41" s="304"/>
      <c r="N41" s="244">
        <f t="shared" si="25"/>
        <v>0</v>
      </c>
      <c r="O41" s="244">
        <f t="shared" si="26"/>
        <v>0</v>
      </c>
      <c r="P41" s="244">
        <f t="shared" si="27"/>
        <v>0</v>
      </c>
      <c r="Q41" s="244">
        <f t="shared" si="28"/>
        <v>0</v>
      </c>
      <c r="R41" s="244">
        <f t="shared" si="29"/>
        <v>0</v>
      </c>
      <c r="S41" s="244">
        <f t="shared" si="30"/>
        <v>0</v>
      </c>
      <c r="T41" s="244">
        <f t="shared" si="31"/>
        <v>0</v>
      </c>
      <c r="U41" s="245">
        <f t="shared" si="35"/>
        <v>0</v>
      </c>
      <c r="V41" s="244">
        <f t="shared" si="32"/>
        <v>0</v>
      </c>
      <c r="W41" s="245">
        <f t="shared" si="33"/>
        <v>0</v>
      </c>
      <c r="X41" s="246">
        <f t="shared" si="34"/>
        <v>0</v>
      </c>
      <c r="Y41" s="246">
        <f t="shared" si="12"/>
        <v>0</v>
      </c>
    </row>
    <row r="42" spans="1:25" x14ac:dyDescent="0.6">
      <c r="A42" s="240"/>
      <c r="B42" s="247"/>
      <c r="C42" s="248"/>
      <c r="D42" s="249"/>
      <c r="E42" s="249"/>
      <c r="F42" s="249"/>
      <c r="G42" s="249"/>
      <c r="H42" s="249"/>
      <c r="I42" s="249"/>
      <c r="J42" s="249"/>
      <c r="K42" s="249"/>
      <c r="L42" s="249"/>
      <c r="M42" s="303"/>
      <c r="N42" s="156">
        <f t="shared" si="25"/>
        <v>0</v>
      </c>
      <c r="O42" s="156">
        <f t="shared" si="26"/>
        <v>0</v>
      </c>
      <c r="P42" s="156">
        <f t="shared" si="27"/>
        <v>0</v>
      </c>
      <c r="Q42" s="156">
        <f t="shared" si="28"/>
        <v>0</v>
      </c>
      <c r="R42" s="156">
        <f t="shared" si="29"/>
        <v>0</v>
      </c>
      <c r="S42" s="156">
        <f t="shared" si="30"/>
        <v>0</v>
      </c>
      <c r="T42" s="156">
        <f t="shared" si="31"/>
        <v>0</v>
      </c>
      <c r="U42" s="250">
        <f t="shared" si="35"/>
        <v>0</v>
      </c>
      <c r="V42" s="156">
        <f t="shared" si="32"/>
        <v>0</v>
      </c>
      <c r="W42" s="250">
        <f t="shared" si="33"/>
        <v>0</v>
      </c>
      <c r="X42" s="251">
        <f t="shared" si="34"/>
        <v>0</v>
      </c>
      <c r="Y42" s="251">
        <f t="shared" si="12"/>
        <v>0</v>
      </c>
    </row>
    <row r="43" spans="1:25" x14ac:dyDescent="0.6">
      <c r="A43" s="240"/>
      <c r="B43" s="241"/>
      <c r="C43" s="242"/>
      <c r="D43" s="243"/>
      <c r="E43" s="243"/>
      <c r="F43" s="243"/>
      <c r="G43" s="243"/>
      <c r="H43" s="243"/>
      <c r="I43" s="243"/>
      <c r="J43" s="243"/>
      <c r="K43" s="243"/>
      <c r="L43" s="243"/>
      <c r="M43" s="304"/>
      <c r="N43" s="244">
        <f t="shared" si="25"/>
        <v>0</v>
      </c>
      <c r="O43" s="244">
        <f t="shared" si="26"/>
        <v>0</v>
      </c>
      <c r="P43" s="244">
        <f t="shared" si="27"/>
        <v>0</v>
      </c>
      <c r="Q43" s="244">
        <f t="shared" si="28"/>
        <v>0</v>
      </c>
      <c r="R43" s="244">
        <f t="shared" si="29"/>
        <v>0</v>
      </c>
      <c r="S43" s="244">
        <f t="shared" si="30"/>
        <v>0</v>
      </c>
      <c r="T43" s="244">
        <f t="shared" si="31"/>
        <v>0</v>
      </c>
      <c r="U43" s="245">
        <f t="shared" si="35"/>
        <v>0</v>
      </c>
      <c r="V43" s="244">
        <f t="shared" si="32"/>
        <v>0</v>
      </c>
      <c r="W43" s="245">
        <f t="shared" si="33"/>
        <v>0</v>
      </c>
      <c r="X43" s="246">
        <f t="shared" si="34"/>
        <v>0</v>
      </c>
      <c r="Y43" s="246">
        <f t="shared" si="12"/>
        <v>0</v>
      </c>
    </row>
    <row r="44" spans="1:25" x14ac:dyDescent="0.6">
      <c r="A44" s="240"/>
      <c r="B44" s="247"/>
      <c r="C44" s="248"/>
      <c r="D44" s="249"/>
      <c r="E44" s="249"/>
      <c r="F44" s="249"/>
      <c r="G44" s="249"/>
      <c r="H44" s="249"/>
      <c r="I44" s="249"/>
      <c r="J44" s="249"/>
      <c r="K44" s="249"/>
      <c r="L44" s="249"/>
      <c r="M44" s="303"/>
      <c r="N44" s="156">
        <f t="shared" si="25"/>
        <v>0</v>
      </c>
      <c r="O44" s="156">
        <f t="shared" si="26"/>
        <v>0</v>
      </c>
      <c r="P44" s="156">
        <f t="shared" si="27"/>
        <v>0</v>
      </c>
      <c r="Q44" s="156">
        <f t="shared" si="28"/>
        <v>0</v>
      </c>
      <c r="R44" s="156">
        <f t="shared" si="29"/>
        <v>0</v>
      </c>
      <c r="S44" s="156">
        <f t="shared" si="30"/>
        <v>0</v>
      </c>
      <c r="T44" s="156">
        <f t="shared" si="31"/>
        <v>0</v>
      </c>
      <c r="U44" s="250">
        <f t="shared" si="35"/>
        <v>0</v>
      </c>
      <c r="V44" s="156">
        <f t="shared" si="32"/>
        <v>0</v>
      </c>
      <c r="W44" s="250">
        <f t="shared" si="33"/>
        <v>0</v>
      </c>
      <c r="X44" s="251">
        <f t="shared" si="34"/>
        <v>0</v>
      </c>
      <c r="Y44" s="251">
        <f t="shared" si="12"/>
        <v>0</v>
      </c>
    </row>
    <row r="45" spans="1:25" x14ac:dyDescent="0.6">
      <c r="A45" s="240"/>
      <c r="B45" s="241"/>
      <c r="C45" s="242"/>
      <c r="D45" s="243"/>
      <c r="E45" s="243"/>
      <c r="F45" s="243"/>
      <c r="G45" s="243"/>
      <c r="H45" s="243"/>
      <c r="I45" s="243"/>
      <c r="J45" s="243"/>
      <c r="K45" s="243"/>
      <c r="L45" s="243"/>
      <c r="M45" s="304"/>
      <c r="N45" s="244">
        <f t="shared" si="25"/>
        <v>0</v>
      </c>
      <c r="O45" s="244">
        <f t="shared" si="26"/>
        <v>0</v>
      </c>
      <c r="P45" s="244">
        <f t="shared" si="27"/>
        <v>0</v>
      </c>
      <c r="Q45" s="244">
        <f t="shared" si="28"/>
        <v>0</v>
      </c>
      <c r="R45" s="244">
        <f t="shared" si="29"/>
        <v>0</v>
      </c>
      <c r="S45" s="244">
        <f t="shared" si="30"/>
        <v>0</v>
      </c>
      <c r="T45" s="244">
        <f t="shared" si="31"/>
        <v>0</v>
      </c>
      <c r="U45" s="245">
        <f t="shared" si="35"/>
        <v>0</v>
      </c>
      <c r="V45" s="244">
        <f t="shared" si="32"/>
        <v>0</v>
      </c>
      <c r="W45" s="245">
        <f t="shared" si="33"/>
        <v>0</v>
      </c>
      <c r="X45" s="246">
        <f t="shared" si="34"/>
        <v>0</v>
      </c>
      <c r="Y45" s="246">
        <f t="shared" si="12"/>
        <v>0</v>
      </c>
    </row>
    <row r="46" spans="1:25" x14ac:dyDescent="0.6">
      <c r="A46" s="240"/>
      <c r="B46" s="252" t="s">
        <v>22</v>
      </c>
      <c r="C46" s="353"/>
      <c r="D46" s="353"/>
      <c r="E46" s="353"/>
      <c r="F46" s="353"/>
      <c r="G46" s="353"/>
      <c r="H46" s="353"/>
      <c r="I46" s="353"/>
      <c r="J46" s="353"/>
      <c r="K46" s="353"/>
      <c r="L46" s="353"/>
      <c r="M46" s="353"/>
      <c r="N46" s="253">
        <f>SUM(N24:N45)</f>
        <v>0</v>
      </c>
      <c r="O46" s="253">
        <f t="shared" ref="O46:W46" si="48">SUM(O24:O45)</f>
        <v>1</v>
      </c>
      <c r="P46" s="253">
        <f t="shared" si="48"/>
        <v>0</v>
      </c>
      <c r="Q46" s="253">
        <f t="shared" si="48"/>
        <v>0</v>
      </c>
      <c r="R46" s="253">
        <f t="shared" si="48"/>
        <v>1</v>
      </c>
      <c r="S46" s="253">
        <f t="shared" si="48"/>
        <v>1</v>
      </c>
      <c r="T46" s="253">
        <f t="shared" si="48"/>
        <v>6</v>
      </c>
      <c r="U46" s="254">
        <f t="shared" si="48"/>
        <v>0</v>
      </c>
      <c r="V46" s="253">
        <f t="shared" si="48"/>
        <v>0</v>
      </c>
      <c r="W46" s="254">
        <f t="shared" si="48"/>
        <v>1200</v>
      </c>
      <c r="X46" s="255"/>
      <c r="Y46" s="357" t="s">
        <v>32</v>
      </c>
    </row>
    <row r="47" spans="1:25" x14ac:dyDescent="0.6">
      <c r="A47" s="240"/>
      <c r="B47" s="256" t="s">
        <v>23</v>
      </c>
      <c r="C47" s="348">
        <f>((SUM(P46:R46)+N46)*C11)+(O46*C12)</f>
        <v>1750</v>
      </c>
      <c r="D47" s="348"/>
      <c r="E47" s="257" t="s">
        <v>240</v>
      </c>
      <c r="F47" s="172"/>
      <c r="G47" s="244"/>
      <c r="H47" s="244"/>
      <c r="I47" s="244"/>
      <c r="J47" s="244"/>
      <c r="K47" s="245"/>
      <c r="L47" s="244"/>
      <c r="M47" s="244"/>
      <c r="N47" s="244"/>
      <c r="O47" s="244"/>
      <c r="P47" s="244"/>
      <c r="Q47" s="244"/>
      <c r="R47" s="244"/>
      <c r="S47" s="244"/>
      <c r="T47" s="244"/>
      <c r="U47" s="245"/>
      <c r="V47" s="244"/>
      <c r="W47" s="244"/>
      <c r="X47" s="258"/>
      <c r="Y47" s="357"/>
    </row>
    <row r="48" spans="1:25" x14ac:dyDescent="0.6">
      <c r="A48" s="240"/>
      <c r="B48" s="256" t="s">
        <v>25</v>
      </c>
      <c r="C48" s="354">
        <f>T46*C13</f>
        <v>450</v>
      </c>
      <c r="D48" s="354"/>
      <c r="E48" s="257" t="s">
        <v>240</v>
      </c>
      <c r="F48" s="172"/>
      <c r="G48" s="244"/>
      <c r="H48" s="244"/>
      <c r="I48" s="244"/>
      <c r="J48" s="244"/>
      <c r="K48" s="245"/>
      <c r="L48" s="244"/>
      <c r="M48" s="244"/>
      <c r="N48" s="244"/>
      <c r="O48" s="244"/>
      <c r="P48" s="244"/>
      <c r="Q48" s="244"/>
      <c r="R48" s="244"/>
      <c r="S48" s="244"/>
      <c r="T48" s="244"/>
      <c r="U48" s="245"/>
      <c r="V48" s="244"/>
      <c r="W48" s="244"/>
      <c r="X48" s="258"/>
      <c r="Y48" s="357"/>
    </row>
    <row r="49" spans="1:25" x14ac:dyDescent="0.6">
      <c r="A49" s="240"/>
      <c r="B49" s="256" t="s">
        <v>24</v>
      </c>
      <c r="C49" s="348">
        <f>S46*C14</f>
        <v>300</v>
      </c>
      <c r="D49" s="348"/>
      <c r="E49" s="257" t="s">
        <v>240</v>
      </c>
      <c r="F49" s="172"/>
      <c r="G49" s="244"/>
      <c r="H49" s="244"/>
      <c r="I49" s="244"/>
      <c r="J49" s="244"/>
      <c r="K49" s="245"/>
      <c r="L49" s="244"/>
      <c r="M49" s="244"/>
      <c r="N49" s="244"/>
      <c r="O49" s="244"/>
      <c r="P49" s="244"/>
      <c r="Q49" s="244"/>
      <c r="R49" s="244"/>
      <c r="S49" s="244"/>
      <c r="T49" s="244"/>
      <c r="U49" s="245"/>
      <c r="V49" s="244"/>
      <c r="W49" s="244"/>
      <c r="X49" s="258"/>
      <c r="Y49" s="357"/>
    </row>
    <row r="50" spans="1:25" x14ac:dyDescent="0.6">
      <c r="A50" s="240"/>
      <c r="B50" s="256" t="s">
        <v>45</v>
      </c>
      <c r="C50" s="354">
        <f>W46</f>
        <v>1200</v>
      </c>
      <c r="D50" s="354"/>
      <c r="E50" s="257" t="s">
        <v>240</v>
      </c>
      <c r="F50" s="172"/>
      <c r="G50" s="244"/>
      <c r="H50" s="244"/>
      <c r="I50" s="244"/>
      <c r="J50" s="244"/>
      <c r="K50" s="245"/>
      <c r="L50" s="244"/>
      <c r="M50" s="244"/>
      <c r="N50" s="244"/>
      <c r="O50" s="244"/>
      <c r="P50" s="244"/>
      <c r="Q50" s="244"/>
      <c r="R50" s="244"/>
      <c r="S50" s="244"/>
      <c r="T50" s="244"/>
      <c r="U50" s="245"/>
      <c r="V50" s="244"/>
      <c r="W50" s="244"/>
      <c r="X50" s="258"/>
      <c r="Y50" s="357"/>
    </row>
    <row r="51" spans="1:25" x14ac:dyDescent="0.6">
      <c r="A51" s="240"/>
      <c r="B51" s="256" t="s">
        <v>35</v>
      </c>
      <c r="C51" s="348">
        <f>U46*C15</f>
        <v>0</v>
      </c>
      <c r="D51" s="348"/>
      <c r="E51" s="257" t="s">
        <v>240</v>
      </c>
      <c r="F51" s="172"/>
      <c r="G51" s="244"/>
      <c r="H51" s="244"/>
      <c r="I51" s="244"/>
      <c r="J51" s="244"/>
      <c r="K51" s="245"/>
      <c r="L51" s="244"/>
      <c r="M51" s="244"/>
      <c r="N51" s="244"/>
      <c r="O51" s="244"/>
      <c r="P51" s="244"/>
      <c r="Q51" s="244"/>
      <c r="R51" s="244"/>
      <c r="S51" s="244"/>
      <c r="T51" s="244"/>
      <c r="U51" s="245"/>
      <c r="V51" s="244"/>
      <c r="W51" s="244"/>
      <c r="X51" s="258"/>
      <c r="Y51" s="357"/>
    </row>
    <row r="52" spans="1:25" x14ac:dyDescent="0.6">
      <c r="A52" s="240"/>
      <c r="B52" s="259" t="s">
        <v>36</v>
      </c>
      <c r="C52" s="354">
        <f>V46*C16</f>
        <v>0</v>
      </c>
      <c r="D52" s="354"/>
      <c r="E52" s="257" t="s">
        <v>240</v>
      </c>
      <c r="F52" s="172"/>
      <c r="G52" s="244"/>
      <c r="H52" s="244"/>
      <c r="I52" s="244"/>
      <c r="J52" s="244"/>
      <c r="K52" s="245"/>
      <c r="L52" s="244"/>
      <c r="M52" s="244"/>
      <c r="N52" s="244"/>
      <c r="O52" s="244"/>
      <c r="P52" s="244"/>
      <c r="Q52" s="244"/>
      <c r="R52" s="244"/>
      <c r="S52" s="244"/>
      <c r="T52" s="244"/>
      <c r="U52" s="245"/>
      <c r="V52" s="244"/>
      <c r="W52" s="244"/>
      <c r="X52" s="258"/>
      <c r="Y52" s="357"/>
    </row>
    <row r="53" spans="1:25" x14ac:dyDescent="0.6">
      <c r="A53" s="240"/>
      <c r="B53" s="259" t="s">
        <v>29</v>
      </c>
      <c r="C53" s="348">
        <f>SUM(C47:D52)</f>
        <v>3700</v>
      </c>
      <c r="D53" s="348"/>
      <c r="E53" s="355" t="s">
        <v>241</v>
      </c>
      <c r="F53" s="355"/>
      <c r="G53" s="355"/>
      <c r="H53" s="355"/>
      <c r="I53" s="355"/>
      <c r="J53" s="355"/>
      <c r="K53" s="355"/>
      <c r="L53" s="355"/>
      <c r="M53" s="355"/>
      <c r="N53" s="355"/>
      <c r="O53" s="355"/>
      <c r="P53" s="355"/>
      <c r="Q53" s="355"/>
      <c r="R53" s="355"/>
      <c r="S53" s="355"/>
      <c r="T53" s="355"/>
      <c r="U53" s="355"/>
      <c r="V53" s="355"/>
      <c r="W53" s="355"/>
      <c r="X53" s="355"/>
      <c r="Y53" s="260">
        <f>SUM(Y24:Y45)</f>
        <v>3700</v>
      </c>
    </row>
    <row r="54" spans="1:25" x14ac:dyDescent="0.6">
      <c r="A54" s="240"/>
      <c r="B54" s="259" t="s">
        <v>26</v>
      </c>
      <c r="C54" s="347">
        <v>0.15</v>
      </c>
      <c r="D54" s="347"/>
      <c r="E54" s="261" t="s">
        <v>242</v>
      </c>
      <c r="F54" s="262"/>
      <c r="G54" s="244"/>
      <c r="H54" s="244"/>
      <c r="I54" s="244"/>
      <c r="J54" s="244"/>
      <c r="K54" s="245"/>
      <c r="L54" s="244"/>
      <c r="M54" s="244"/>
      <c r="N54" s="244"/>
      <c r="O54" s="244"/>
      <c r="P54" s="244"/>
      <c r="Q54" s="244"/>
      <c r="R54" s="244"/>
      <c r="S54" s="244"/>
      <c r="T54" s="244"/>
      <c r="U54" s="245"/>
      <c r="V54" s="244"/>
      <c r="W54" s="244"/>
      <c r="X54" s="258"/>
      <c r="Y54" s="258"/>
    </row>
    <row r="55" spans="1:25" ht="12.9" thickBot="1" x14ac:dyDescent="0.65">
      <c r="A55" s="240"/>
      <c r="B55" s="259" t="s">
        <v>27</v>
      </c>
      <c r="C55" s="348">
        <f>C54*C53</f>
        <v>555</v>
      </c>
      <c r="D55" s="348"/>
      <c r="E55" s="257" t="s">
        <v>240</v>
      </c>
      <c r="F55" s="172"/>
      <c r="G55" s="244"/>
      <c r="H55" s="244"/>
      <c r="I55" s="244"/>
      <c r="J55" s="244"/>
      <c r="K55" s="245"/>
      <c r="L55" s="244"/>
      <c r="M55" s="244"/>
      <c r="N55" s="244"/>
      <c r="O55" s="244"/>
      <c r="P55" s="244"/>
      <c r="Q55" s="244"/>
      <c r="R55" s="244"/>
      <c r="S55" s="244"/>
      <c r="T55" s="244"/>
      <c r="U55" s="245"/>
      <c r="V55" s="244"/>
      <c r="W55" s="244"/>
      <c r="X55" s="258"/>
      <c r="Y55" s="258"/>
    </row>
    <row r="56" spans="1:25" ht="12.9" thickBot="1" x14ac:dyDescent="0.65">
      <c r="A56" s="240"/>
      <c r="B56" s="263" t="s">
        <v>28</v>
      </c>
      <c r="C56" s="349">
        <f>C53+C55</f>
        <v>4255</v>
      </c>
      <c r="D56" s="350"/>
      <c r="E56" s="257" t="s">
        <v>240</v>
      </c>
      <c r="F56" s="172"/>
      <c r="G56" s="244"/>
      <c r="H56" s="244"/>
      <c r="I56" s="244"/>
      <c r="J56" s="244"/>
      <c r="K56" s="245"/>
      <c r="L56" s="244"/>
      <c r="M56" s="244"/>
      <c r="N56" s="244"/>
      <c r="O56" s="244"/>
      <c r="P56" s="244"/>
      <c r="Q56" s="244"/>
      <c r="R56" s="244"/>
      <c r="S56" s="244"/>
      <c r="T56" s="244"/>
      <c r="U56" s="245"/>
      <c r="V56" s="244"/>
      <c r="W56" s="244"/>
      <c r="X56" s="258"/>
      <c r="Y56" s="258"/>
    </row>
    <row r="57" spans="1:25" x14ac:dyDescent="0.6">
      <c r="A57" s="240"/>
      <c r="B57" s="264"/>
    </row>
    <row r="58" spans="1:25" x14ac:dyDescent="0.6">
      <c r="A58" s="240"/>
      <c r="B58" s="264"/>
    </row>
    <row r="59" spans="1:25" x14ac:dyDescent="0.6">
      <c r="A59" s="240"/>
      <c r="B59" s="264"/>
    </row>
    <row r="60" spans="1:25" x14ac:dyDescent="0.6">
      <c r="A60" s="240"/>
      <c r="B60" s="264">
        <f>'[1]Current Revision Summary'!$AA$26</f>
        <v>0</v>
      </c>
    </row>
    <row r="61" spans="1:25" x14ac:dyDescent="0.6">
      <c r="A61" s="240"/>
      <c r="B61" s="264">
        <f>(1.05*B60)+SUM(C47:D52)</f>
        <v>3700</v>
      </c>
    </row>
    <row r="62" spans="1:25" x14ac:dyDescent="0.6">
      <c r="A62" s="240"/>
      <c r="B62" s="264">
        <f>0.1*B61</f>
        <v>370</v>
      </c>
    </row>
    <row r="63" spans="1:25" x14ac:dyDescent="0.6">
      <c r="A63" s="240"/>
      <c r="B63" s="264">
        <f>B61+B62</f>
        <v>4070</v>
      </c>
    </row>
    <row r="64" spans="1:25" x14ac:dyDescent="0.6">
      <c r="A64" s="240"/>
      <c r="B64" s="264"/>
    </row>
    <row r="65" spans="1:2" x14ac:dyDescent="0.6">
      <c r="A65" s="240"/>
      <c r="B65" s="264"/>
    </row>
    <row r="66" spans="1:2" x14ac:dyDescent="0.6">
      <c r="A66" s="240"/>
      <c r="B66" s="264"/>
    </row>
    <row r="67" spans="1:2" x14ac:dyDescent="0.6">
      <c r="A67" s="265"/>
      <c r="B67" s="264"/>
    </row>
    <row r="68" spans="1:2" x14ac:dyDescent="0.6">
      <c r="A68" s="240"/>
      <c r="B68" s="264"/>
    </row>
    <row r="69" spans="1:2" x14ac:dyDescent="0.6">
      <c r="A69" s="266"/>
      <c r="B69" s="264"/>
    </row>
    <row r="70" spans="1:2" x14ac:dyDescent="0.6">
      <c r="B70" s="264"/>
    </row>
    <row r="71" spans="1:2" x14ac:dyDescent="0.6">
      <c r="B71" s="264"/>
    </row>
    <row r="72" spans="1:2" x14ac:dyDescent="0.6">
      <c r="A72" s="240"/>
      <c r="B72" s="267"/>
    </row>
    <row r="73" spans="1:2" x14ac:dyDescent="0.6">
      <c r="A73" s="240"/>
      <c r="B73" s="267"/>
    </row>
    <row r="74" spans="1:2" x14ac:dyDescent="0.6">
      <c r="A74" s="240"/>
      <c r="B74" s="267"/>
    </row>
    <row r="75" spans="1:2" x14ac:dyDescent="0.6">
      <c r="A75" s="240"/>
      <c r="B75" s="268"/>
    </row>
    <row r="76" spans="1:2" x14ac:dyDescent="0.6">
      <c r="A76" s="240"/>
      <c r="B76" s="267"/>
    </row>
    <row r="77" spans="1:2" x14ac:dyDescent="0.6">
      <c r="A77" s="240"/>
    </row>
    <row r="78" spans="1:2" x14ac:dyDescent="0.6">
      <c r="A78" s="240"/>
    </row>
  </sheetData>
  <mergeCells count="23">
    <mergeCell ref="Y22:Y23"/>
    <mergeCell ref="Y46:Y52"/>
    <mergeCell ref="C51:D51"/>
    <mergeCell ref="B10:N10"/>
    <mergeCell ref="C52:D52"/>
    <mergeCell ref="N21:Y21"/>
    <mergeCell ref="C50:D50"/>
    <mergeCell ref="D29:L29"/>
    <mergeCell ref="C55:D55"/>
    <mergeCell ref="C56:D56"/>
    <mergeCell ref="C53:D53"/>
    <mergeCell ref="X22:X23"/>
    <mergeCell ref="C22:C23"/>
    <mergeCell ref="C46:M46"/>
    <mergeCell ref="C47:D47"/>
    <mergeCell ref="C48:D48"/>
    <mergeCell ref="C49:D49"/>
    <mergeCell ref="E53:X53"/>
    <mergeCell ref="D3:M3"/>
    <mergeCell ref="N3:W3"/>
    <mergeCell ref="D22:M22"/>
    <mergeCell ref="N22:W22"/>
    <mergeCell ref="C54:D54"/>
  </mergeCells>
  <phoneticPr fontId="1" type="noConversion"/>
  <conditionalFormatting sqref="Y46:Y53 C53:E53">
    <cfRule type="expression" dxfId="22" priority="2">
      <formula>$Y$53&lt;&gt;$C$53</formula>
    </cfRule>
  </conditionalFormatting>
  <conditionalFormatting sqref="Y46:Y53 C53:E53">
    <cfRule type="expression" dxfId="21" priority="1">
      <formula>$Y$53=$C$53</formula>
    </cfRule>
  </conditionalFormatting>
  <printOptions horizontalCentered="1"/>
  <pageMargins left="0.25" right="0.25" top="0.5" bottom="0.75" header="0.25" footer="0.5"/>
  <pageSetup paperSize="3" orientation="landscape" r:id="rId1"/>
  <headerFooter alignWithMargins="0">
    <oddFooter>&amp;LPage &amp;P of &amp;N of Sheet &amp;A of File &amp;F
Printed on &amp;D at &amp;T
DAS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55103-8E15-40BC-92D5-1DC53766A564}">
  <sheetPr>
    <pageSetUpPr fitToPage="1"/>
  </sheetPr>
  <dimension ref="A1:AR220"/>
  <sheetViews>
    <sheetView topLeftCell="F145" zoomScale="90" zoomScaleNormal="90" zoomScalePageLayoutView="55" workbookViewId="0">
      <selection activeCell="K219" sqref="K219:AA219"/>
    </sheetView>
  </sheetViews>
  <sheetFormatPr defaultColWidth="8.875" defaultRowHeight="12.6" x14ac:dyDescent="0.6"/>
  <cols>
    <col min="1" max="1" width="8.875" style="171"/>
    <col min="2" max="2" width="50.5625" style="119" customWidth="1"/>
    <col min="3" max="3" width="15.5625" style="119" customWidth="1"/>
    <col min="4" max="5" width="45.5625" style="119" customWidth="1"/>
    <col min="6" max="6" width="15.5625" style="119" customWidth="1"/>
    <col min="7" max="7" width="1.5625" style="123" customWidth="1"/>
    <col min="8" max="8" width="1.5625" style="124" customWidth="1"/>
    <col min="9" max="9" width="1.5625" style="123" customWidth="1"/>
    <col min="10" max="10" width="3.6875" style="125" customWidth="1"/>
    <col min="11" max="11" width="38.5625" style="119" customWidth="1"/>
    <col min="12" max="12" width="55.5625" style="120" customWidth="1"/>
    <col min="13" max="13" width="65.5625" style="121" customWidth="1"/>
    <col min="14" max="14" width="15.5625" style="121" customWidth="1"/>
    <col min="15" max="15" width="31.8125" style="121" bestFit="1" customWidth="1"/>
    <col min="16" max="19" width="5.25" style="121" customWidth="1"/>
    <col min="20" max="20" width="6.875" style="121" customWidth="1"/>
    <col min="21" max="26" width="6.125" style="121" customWidth="1"/>
    <col min="27" max="27" width="12.4375" style="122" customWidth="1"/>
    <col min="28" max="28" width="1.5625" style="123" customWidth="1"/>
    <col min="29" max="29" width="1.5625" style="124" customWidth="1"/>
    <col min="30" max="30" width="1.5625" style="123" customWidth="1"/>
    <col min="31" max="31" width="60.5625" style="134" customWidth="1"/>
    <col min="32" max="32" width="1.5625" style="124" customWidth="1"/>
    <col min="33" max="33" width="38" style="119" customWidth="1"/>
    <col min="34" max="40" width="3.4375" style="121" customWidth="1"/>
    <col min="41" max="41" width="9.125" style="121" customWidth="1"/>
    <col min="42" max="42" width="6" style="121" customWidth="1"/>
    <col min="43" max="43" width="10.5625" style="205" customWidth="1"/>
    <col min="44" max="44" width="8.625" style="121" customWidth="1"/>
    <col min="45" max="16384" width="8.875" style="119"/>
  </cols>
  <sheetData>
    <row r="1" spans="1:44" ht="13.2" customHeight="1" x14ac:dyDescent="0.6">
      <c r="A1" s="401"/>
      <c r="B1" s="401"/>
      <c r="C1" s="401"/>
      <c r="D1" s="401"/>
      <c r="E1" s="401"/>
      <c r="F1" s="401"/>
      <c r="J1" s="402" t="str">
        <f>_xlfn.CONCAT("The full object name is the composed of the building and system segments below plus the subsystem and device descriptor segments associated with each point in the system.  The maximum character count is ",TEXT(Z5,"##")," characters.   Enter segment character count targets in the colored cells with red outlines in row 8 columns B, D, and row 5 and 6, column X.","  The target sum automatically totals up and turns red if you exceed the limit.   The spreadsheet 2018-04-20 Point Name Structure v1.xlsx describes the naming convention in detail, as does the Standard Object Naming section of the specification.)")</f>
        <v>The full object name is the composed of the building and system segments below plus the subsystem and device descriptor segments associated with each point in the system.  The maximum character count is 30 characters.   Enter segment character count targets in the colored cells with red outlines in row 8 columns B, D, and row 5 and 6, column X.  The target sum automatically totals up and turns red if you exceed the limit.   The spreadsheet 2018-04-20 Point Name Structure v1.xlsx describes the naming convention in detail, as does the Standard Object Naming section of the specification.)</v>
      </c>
      <c r="K1" s="402"/>
      <c r="L1" s="402"/>
      <c r="M1" s="402"/>
      <c r="N1" s="402"/>
      <c r="O1" s="402"/>
      <c r="P1" s="402"/>
      <c r="Q1" s="402"/>
      <c r="R1" s="402"/>
      <c r="S1" s="402"/>
      <c r="T1" s="402"/>
      <c r="U1" s="402"/>
      <c r="V1" s="402"/>
      <c r="W1" s="402"/>
      <c r="X1" s="403" t="s">
        <v>1724</v>
      </c>
      <c r="Y1" s="403"/>
      <c r="Z1" s="403"/>
      <c r="AA1" s="403"/>
    </row>
    <row r="2" spans="1:44" ht="13.2" customHeight="1" x14ac:dyDescent="0.6">
      <c r="A2" s="401"/>
      <c r="B2" s="401"/>
      <c r="C2" s="401"/>
      <c r="D2" s="401"/>
      <c r="E2" s="401"/>
      <c r="F2" s="401"/>
      <c r="J2" s="402"/>
      <c r="K2" s="402"/>
      <c r="L2" s="402"/>
      <c r="M2" s="402"/>
      <c r="N2" s="402"/>
      <c r="O2" s="402"/>
      <c r="P2" s="402"/>
      <c r="Q2" s="402"/>
      <c r="R2" s="402"/>
      <c r="S2" s="402"/>
      <c r="T2" s="402"/>
      <c r="U2" s="402"/>
      <c r="V2" s="402"/>
      <c r="W2" s="402"/>
      <c r="X2" s="403"/>
      <c r="Y2" s="403"/>
      <c r="Z2" s="403"/>
      <c r="AA2" s="403"/>
    </row>
    <row r="3" spans="1:44" ht="13.2" customHeight="1" x14ac:dyDescent="0.6">
      <c r="A3" s="401"/>
      <c r="B3" s="401"/>
      <c r="C3" s="401"/>
      <c r="D3" s="401"/>
      <c r="E3" s="401"/>
      <c r="F3" s="401"/>
      <c r="K3" s="126" t="s">
        <v>244</v>
      </c>
      <c r="L3" s="159" t="str">
        <f>_xlfn.CONCAT(Template!O5,".",Template!O6,"-",Template!O7)</f>
        <v>.0-?</v>
      </c>
      <c r="M3" s="287" t="s">
        <v>1557</v>
      </c>
      <c r="N3" s="157"/>
      <c r="O3" s="157"/>
      <c r="P3" s="157"/>
      <c r="Q3" s="157"/>
      <c r="R3" s="157"/>
      <c r="S3" s="157"/>
      <c r="T3" s="157"/>
      <c r="U3" s="157"/>
      <c r="V3" s="127"/>
      <c r="W3" s="157"/>
      <c r="X3" s="404" t="s">
        <v>1567</v>
      </c>
      <c r="Y3" s="404"/>
      <c r="Z3" s="405" t="s">
        <v>1568</v>
      </c>
      <c r="AA3" s="405"/>
    </row>
    <row r="4" spans="1:44" s="130" customFormat="1" ht="13.2" customHeight="1" thickBot="1" x14ac:dyDescent="0.65">
      <c r="A4" s="401"/>
      <c r="B4" s="401"/>
      <c r="C4" s="401"/>
      <c r="D4" s="401"/>
      <c r="E4" s="401"/>
      <c r="F4" s="401"/>
      <c r="G4" s="128"/>
      <c r="H4" s="129"/>
      <c r="I4" s="128"/>
      <c r="J4" s="125"/>
      <c r="K4" s="126" t="s">
        <v>264</v>
      </c>
      <c r="L4" s="155" t="str">
        <f>_xlfn.CONCAT(Template!N5,".",Template!N6,"-",Template!N7)</f>
        <v>0.0-?</v>
      </c>
      <c r="M4" s="164" t="s">
        <v>1557</v>
      </c>
      <c r="N4" s="293" t="s">
        <v>628</v>
      </c>
      <c r="O4" s="293" t="s">
        <v>1562</v>
      </c>
      <c r="P4" s="293"/>
      <c r="Q4" s="293"/>
      <c r="R4" s="293"/>
      <c r="S4" s="293"/>
      <c r="T4" s="293"/>
      <c r="U4" s="293" t="s">
        <v>1566</v>
      </c>
      <c r="V4" s="293"/>
      <c r="W4" s="293"/>
      <c r="X4" s="317" t="s">
        <v>1559</v>
      </c>
      <c r="Y4" s="164" t="s">
        <v>1560</v>
      </c>
      <c r="Z4" s="405"/>
      <c r="AA4" s="405"/>
      <c r="AB4" s="128"/>
      <c r="AC4" s="129"/>
      <c r="AD4" s="128"/>
      <c r="AF4" s="129"/>
      <c r="AG4" s="406" t="str">
        <f>J13</f>
        <v>.0-? (Typical of ?)</v>
      </c>
      <c r="AH4" s="406"/>
      <c r="AI4" s="406"/>
      <c r="AJ4" s="406"/>
      <c r="AK4" s="406"/>
      <c r="AL4" s="406"/>
      <c r="AM4" s="406"/>
      <c r="AN4" s="406"/>
      <c r="AO4" s="406"/>
      <c r="AP4" s="406"/>
      <c r="AQ4" s="406"/>
      <c r="AR4" s="406"/>
    </row>
    <row r="5" spans="1:44" s="133" customFormat="1" ht="13.2" thickTop="1" thickBot="1" x14ac:dyDescent="0.65">
      <c r="A5" s="401"/>
      <c r="B5" s="401"/>
      <c r="C5" s="401"/>
      <c r="D5" s="401"/>
      <c r="E5" s="401"/>
      <c r="F5" s="401"/>
      <c r="G5" s="131"/>
      <c r="H5" s="132"/>
      <c r="I5" s="131"/>
      <c r="J5" s="125"/>
      <c r="K5" s="126" t="s">
        <v>620</v>
      </c>
      <c r="L5" s="163" t="s">
        <v>1555</v>
      </c>
      <c r="M5" s="282" t="s">
        <v>1558</v>
      </c>
      <c r="N5" s="294">
        <f>IF(VLOOKUP(L5,'Building List'!A2:B18,2,0)="Top of list","",VLOOKUP(L5,'Building List'!A2:B18,2,0))</f>
        <v>0</v>
      </c>
      <c r="O5" s="294" t="str">
        <f>IF(VLOOKUP(L5,'Building List'!A2:B18,1,0)="Top of list","",VLOOKUP(L5,'Building List'!A2:B18,1,0))</f>
        <v/>
      </c>
      <c r="P5" s="294"/>
      <c r="Q5" s="294"/>
      <c r="R5" s="294"/>
      <c r="S5" s="294"/>
      <c r="T5" s="294"/>
      <c r="U5" s="179" t="s">
        <v>283</v>
      </c>
      <c r="V5" s="179"/>
      <c r="W5" s="177"/>
      <c r="X5" s="314">
        <v>7</v>
      </c>
      <c r="Y5" s="167">
        <f>LEN(N5)+1</f>
        <v>2</v>
      </c>
      <c r="Z5" s="189">
        <v>30</v>
      </c>
      <c r="AA5" s="2" t="s">
        <v>1573</v>
      </c>
      <c r="AB5" s="131"/>
      <c r="AC5" s="132"/>
      <c r="AD5" s="131"/>
      <c r="AF5" s="132"/>
      <c r="AG5" s="407" t="s">
        <v>248</v>
      </c>
      <c r="AH5" s="409" t="s">
        <v>238</v>
      </c>
      <c r="AI5" s="409"/>
      <c r="AJ5" s="409"/>
      <c r="AK5" s="409"/>
      <c r="AL5" s="409"/>
      <c r="AM5" s="409"/>
      <c r="AN5" s="409"/>
      <c r="AO5" s="409"/>
      <c r="AP5" s="409"/>
      <c r="AQ5" s="409"/>
      <c r="AR5" s="409"/>
    </row>
    <row r="6" spans="1:44" s="133" customFormat="1" ht="13.2" customHeight="1" thickTop="1" thickBot="1" x14ac:dyDescent="0.65">
      <c r="A6" s="410" t="s">
        <v>1561</v>
      </c>
      <c r="B6" s="411" t="s">
        <v>1564</v>
      </c>
      <c r="C6" s="411"/>
      <c r="D6" s="394" t="s">
        <v>1565</v>
      </c>
      <c r="E6" s="394"/>
      <c r="F6" s="394"/>
      <c r="G6" s="131"/>
      <c r="H6" s="132"/>
      <c r="I6" s="131"/>
      <c r="J6" s="125"/>
      <c r="K6" s="126" t="s">
        <v>621</v>
      </c>
      <c r="L6" s="158" t="s">
        <v>1555</v>
      </c>
      <c r="M6" s="166" t="s">
        <v>1558</v>
      </c>
      <c r="N6" s="285">
        <f>IF(VLOOKUP(L6,'System Level List'!A3:C71,2,0)="Top of list","",VLOOKUP(L6,'System Level List'!A3:C71,2,0))</f>
        <v>0</v>
      </c>
      <c r="O6" s="285">
        <f>IF(VLOOKUP(L6,'System Level List'!A3:C71,3,0)="Top of list","",VLOOKUP(L6,'System Level List'!A3:C71,3,0))</f>
        <v>0</v>
      </c>
      <c r="P6" s="285"/>
      <c r="Q6" s="285"/>
      <c r="R6" s="285"/>
      <c r="S6" s="285"/>
      <c r="T6" s="285"/>
      <c r="U6" s="180" t="s">
        <v>1530</v>
      </c>
      <c r="V6" s="180"/>
      <c r="W6" s="178"/>
      <c r="X6" s="314">
        <v>7</v>
      </c>
      <c r="Y6" s="167">
        <f>LEN(N6)+1</f>
        <v>2</v>
      </c>
      <c r="Z6" s="2">
        <f>X5+X6+B8+D8</f>
        <v>30</v>
      </c>
      <c r="AA6" s="2" t="s">
        <v>1574</v>
      </c>
      <c r="AB6" s="131"/>
      <c r="AC6" s="132"/>
      <c r="AD6" s="131"/>
      <c r="AF6" s="132"/>
      <c r="AG6" s="408"/>
      <c r="AH6" s="409"/>
      <c r="AI6" s="409"/>
      <c r="AJ6" s="409"/>
      <c r="AK6" s="409"/>
      <c r="AL6" s="409"/>
      <c r="AM6" s="409"/>
      <c r="AN6" s="409"/>
      <c r="AO6" s="409"/>
      <c r="AP6" s="409"/>
      <c r="AQ6" s="409"/>
      <c r="AR6" s="409"/>
    </row>
    <row r="7" spans="1:44" s="133" customFormat="1" ht="13.2" customHeight="1" thickTop="1" thickBot="1" x14ac:dyDescent="0.65">
      <c r="A7" s="410"/>
      <c r="B7" s="411"/>
      <c r="C7" s="411"/>
      <c r="D7" s="394"/>
      <c r="E7" s="394"/>
      <c r="F7" s="394"/>
      <c r="G7" s="131"/>
      <c r="H7" s="132"/>
      <c r="I7" s="131"/>
      <c r="J7" s="125"/>
      <c r="K7" s="126" t="s">
        <v>622</v>
      </c>
      <c r="L7" s="187" t="s">
        <v>1725</v>
      </c>
      <c r="M7" s="166" t="s">
        <v>242</v>
      </c>
      <c r="N7" s="295" t="str">
        <f>L7</f>
        <v>?</v>
      </c>
      <c r="O7" s="295" t="str">
        <f>L7</f>
        <v>?</v>
      </c>
      <c r="P7" s="295"/>
      <c r="Q7" s="295"/>
      <c r="R7" s="295"/>
      <c r="S7" s="295"/>
      <c r="T7" s="295"/>
      <c r="U7" s="290"/>
      <c r="V7" s="290"/>
      <c r="W7" s="290"/>
      <c r="X7" s="186"/>
      <c r="Y7" s="186"/>
      <c r="Z7" s="186"/>
      <c r="AA7" s="186"/>
      <c r="AB7" s="131"/>
      <c r="AC7" s="132"/>
      <c r="AD7" s="131"/>
      <c r="AF7" s="132"/>
      <c r="AG7" s="131" t="s">
        <v>11</v>
      </c>
      <c r="AH7" s="395" t="s">
        <v>12</v>
      </c>
      <c r="AI7" s="396"/>
      <c r="AJ7" s="396"/>
      <c r="AK7" s="396"/>
      <c r="AL7" s="396"/>
      <c r="AM7" s="396"/>
      <c r="AN7" s="396"/>
      <c r="AO7" s="396"/>
      <c r="AP7" s="396"/>
      <c r="AQ7" s="397"/>
      <c r="AR7" s="398" t="s">
        <v>246</v>
      </c>
    </row>
    <row r="8" spans="1:44" s="133" customFormat="1" ht="13.2" customHeight="1" thickTop="1" thickBot="1" x14ac:dyDescent="0.65">
      <c r="A8" s="176" t="s">
        <v>1627</v>
      </c>
      <c r="B8" s="399">
        <v>8</v>
      </c>
      <c r="C8" s="399"/>
      <c r="D8" s="400">
        <v>8</v>
      </c>
      <c r="E8" s="400"/>
      <c r="F8" s="400"/>
      <c r="G8" s="131"/>
      <c r="H8" s="132"/>
      <c r="I8" s="131"/>
      <c r="J8" s="125"/>
      <c r="K8" s="126" t="s">
        <v>243</v>
      </c>
      <c r="L8" s="281" t="s">
        <v>1725</v>
      </c>
      <c r="M8" s="165" t="s">
        <v>242</v>
      </c>
      <c r="N8" s="184"/>
      <c r="O8" s="291"/>
      <c r="P8" s="291"/>
      <c r="Q8" s="291"/>
      <c r="R8" s="291"/>
      <c r="S8" s="291"/>
      <c r="T8" s="291"/>
      <c r="U8" s="291"/>
      <c r="V8" s="291"/>
      <c r="W8" s="291"/>
      <c r="X8" s="291"/>
      <c r="Y8" s="291"/>
      <c r="Z8" s="291"/>
      <c r="AA8" s="185"/>
      <c r="AB8" s="131"/>
      <c r="AC8" s="132"/>
      <c r="AD8" s="131"/>
      <c r="AF8" s="132"/>
      <c r="AG8" s="131"/>
      <c r="AH8" s="388" t="s">
        <v>43</v>
      </c>
      <c r="AI8" s="390" t="s">
        <v>42</v>
      </c>
      <c r="AJ8" s="388" t="s">
        <v>13</v>
      </c>
      <c r="AK8" s="388" t="s">
        <v>14</v>
      </c>
      <c r="AL8" s="390" t="s">
        <v>15</v>
      </c>
      <c r="AM8" s="388" t="s">
        <v>17</v>
      </c>
      <c r="AN8" s="390" t="s">
        <v>16</v>
      </c>
      <c r="AO8" s="388" t="s">
        <v>34</v>
      </c>
      <c r="AP8" s="390" t="s">
        <v>33</v>
      </c>
      <c r="AQ8" s="388" t="s">
        <v>46</v>
      </c>
      <c r="AR8" s="398"/>
    </row>
    <row r="9" spans="1:44" s="133" customFormat="1" ht="13.2" customHeight="1" thickTop="1" x14ac:dyDescent="0.6">
      <c r="A9" s="392" t="s">
        <v>1628</v>
      </c>
      <c r="B9" s="181" t="s">
        <v>18</v>
      </c>
      <c r="C9" s="288" t="s">
        <v>1572</v>
      </c>
      <c r="D9" s="188" t="s">
        <v>1569</v>
      </c>
      <c r="E9" s="289" t="s">
        <v>1570</v>
      </c>
      <c r="F9" s="286" t="s">
        <v>1572</v>
      </c>
      <c r="G9" s="131"/>
      <c r="H9" s="132"/>
      <c r="I9" s="131"/>
      <c r="J9" s="393" t="s">
        <v>247</v>
      </c>
      <c r="K9" s="393"/>
      <c r="L9" s="393"/>
      <c r="M9" s="393"/>
      <c r="N9" s="393"/>
      <c r="O9" s="393"/>
      <c r="P9" s="393"/>
      <c r="Q9" s="393"/>
      <c r="R9" s="393"/>
      <c r="S9" s="393"/>
      <c r="T9" s="393"/>
      <c r="U9" s="393"/>
      <c r="V9" s="393"/>
      <c r="W9" s="393"/>
      <c r="X9" s="393"/>
      <c r="Y9" s="393"/>
      <c r="Z9" s="393"/>
      <c r="AA9" s="393"/>
      <c r="AB9" s="131"/>
      <c r="AC9" s="132"/>
      <c r="AD9" s="131"/>
      <c r="AF9" s="132"/>
      <c r="AG9" s="131"/>
      <c r="AH9" s="389"/>
      <c r="AI9" s="391"/>
      <c r="AJ9" s="389"/>
      <c r="AK9" s="389"/>
      <c r="AL9" s="391"/>
      <c r="AM9" s="389"/>
      <c r="AN9" s="391"/>
      <c r="AO9" s="389"/>
      <c r="AP9" s="391"/>
      <c r="AQ9" s="389"/>
      <c r="AR9" s="398"/>
    </row>
    <row r="10" spans="1:44" s="133" customFormat="1" ht="13.2" customHeight="1" x14ac:dyDescent="0.6">
      <c r="A10" s="392"/>
      <c r="B10" s="310" t="s">
        <v>1571</v>
      </c>
      <c r="C10" s="311" t="s">
        <v>1592</v>
      </c>
      <c r="D10" s="312" t="s">
        <v>1571</v>
      </c>
      <c r="E10" s="313" t="s">
        <v>1571</v>
      </c>
      <c r="F10" s="312" t="s">
        <v>1592</v>
      </c>
      <c r="G10" s="131"/>
      <c r="H10" s="132"/>
      <c r="I10" s="131"/>
      <c r="J10" s="393" t="s">
        <v>245</v>
      </c>
      <c r="K10" s="393"/>
      <c r="L10" s="393"/>
      <c r="M10" s="315" t="s">
        <v>1619</v>
      </c>
      <c r="N10" s="316"/>
      <c r="O10" s="292"/>
      <c r="P10" s="292"/>
      <c r="Q10" s="292"/>
      <c r="R10" s="292"/>
      <c r="S10" s="292"/>
      <c r="T10" s="292"/>
      <c r="U10" s="292"/>
      <c r="V10" s="292"/>
      <c r="W10" s="292"/>
      <c r="X10" s="292"/>
      <c r="Y10" s="292"/>
      <c r="Z10" s="292"/>
      <c r="AA10" s="292"/>
      <c r="AB10" s="131"/>
      <c r="AC10" s="132"/>
      <c r="AD10" s="131"/>
      <c r="AF10" s="132"/>
      <c r="AG10" s="131"/>
      <c r="AH10" s="389"/>
      <c r="AI10" s="391"/>
      <c r="AJ10" s="389"/>
      <c r="AK10" s="389"/>
      <c r="AL10" s="391"/>
      <c r="AM10" s="389"/>
      <c r="AN10" s="391"/>
      <c r="AO10" s="389"/>
      <c r="AP10" s="391"/>
      <c r="AQ10" s="389"/>
      <c r="AR10" s="398"/>
    </row>
    <row r="11" spans="1:44" s="133" customFormat="1" ht="13.2" customHeight="1" thickBot="1" x14ac:dyDescent="0.65">
      <c r="A11" s="392"/>
      <c r="B11" s="310"/>
      <c r="C11" s="311"/>
      <c r="D11" s="312"/>
      <c r="E11" s="313"/>
      <c r="F11" s="312"/>
      <c r="G11" s="131"/>
      <c r="H11" s="132"/>
      <c r="I11" s="131"/>
      <c r="J11" s="393" t="s">
        <v>255</v>
      </c>
      <c r="K11" s="393"/>
      <c r="L11" s="393"/>
      <c r="M11" s="393"/>
      <c r="N11" s="393"/>
      <c r="O11" s="393"/>
      <c r="P11" s="393"/>
      <c r="Q11" s="393"/>
      <c r="R11" s="393"/>
      <c r="S11" s="393"/>
      <c r="T11" s="393"/>
      <c r="U11" s="393"/>
      <c r="V11" s="393"/>
      <c r="W11" s="393"/>
      <c r="X11" s="393"/>
      <c r="Y11" s="393"/>
      <c r="Z11" s="393"/>
      <c r="AA11" s="393"/>
      <c r="AB11" s="131"/>
      <c r="AC11" s="132"/>
      <c r="AD11" s="131"/>
      <c r="AF11" s="132"/>
      <c r="AG11" s="131"/>
      <c r="AH11" s="389"/>
      <c r="AI11" s="391"/>
      <c r="AJ11" s="389"/>
      <c r="AK11" s="389"/>
      <c r="AL11" s="391"/>
      <c r="AM11" s="389"/>
      <c r="AN11" s="391"/>
      <c r="AO11" s="389"/>
      <c r="AP11" s="391"/>
      <c r="AQ11" s="389"/>
      <c r="AR11" s="398"/>
    </row>
    <row r="12" spans="1:44" s="133" customFormat="1" ht="13.2" customHeight="1" thickTop="1" x14ac:dyDescent="0.6">
      <c r="A12" s="392"/>
      <c r="B12" s="310"/>
      <c r="C12" s="311"/>
      <c r="D12" s="312"/>
      <c r="E12" s="313"/>
      <c r="F12" s="312"/>
      <c r="G12" s="131"/>
      <c r="H12" s="132"/>
      <c r="I12" s="131"/>
      <c r="J12" s="382" t="s">
        <v>1720</v>
      </c>
      <c r="K12" s="382"/>
      <c r="L12" s="381"/>
      <c r="M12" s="320" t="s">
        <v>1721</v>
      </c>
      <c r="N12" s="380" t="s">
        <v>1722</v>
      </c>
      <c r="O12" s="381"/>
      <c r="P12" s="380" t="s">
        <v>1723</v>
      </c>
      <c r="Q12" s="382"/>
      <c r="R12" s="382"/>
      <c r="S12" s="382"/>
      <c r="T12" s="382"/>
      <c r="U12" s="382"/>
      <c r="V12" s="382"/>
      <c r="W12" s="382"/>
      <c r="X12" s="382"/>
      <c r="Y12" s="382"/>
      <c r="Z12" s="382"/>
      <c r="AA12" s="381"/>
      <c r="AB12" s="131"/>
      <c r="AC12" s="132"/>
      <c r="AD12" s="131"/>
      <c r="AF12" s="132"/>
      <c r="AG12" s="131"/>
      <c r="AH12" s="389"/>
      <c r="AI12" s="391"/>
      <c r="AJ12" s="389"/>
      <c r="AK12" s="389"/>
      <c r="AL12" s="391"/>
      <c r="AM12" s="389"/>
      <c r="AN12" s="391"/>
      <c r="AO12" s="389"/>
      <c r="AP12" s="391"/>
      <c r="AQ12" s="389"/>
      <c r="AR12" s="398"/>
    </row>
    <row r="13" spans="1:44" s="133" customFormat="1" ht="23.05" customHeight="1" x14ac:dyDescent="0.6">
      <c r="A13" s="392"/>
      <c r="B13" s="310"/>
      <c r="C13" s="311"/>
      <c r="D13" s="312"/>
      <c r="E13" s="313"/>
      <c r="F13" s="312"/>
      <c r="G13" s="131"/>
      <c r="H13" s="132"/>
      <c r="I13" s="131"/>
      <c r="J13" s="383" t="str">
        <f>TEXT(L3,"")&amp;" (Typical of " &amp;TEXT(L8,"###")&amp;")"</f>
        <v>.0-? (Typical of ?)</v>
      </c>
      <c r="K13" s="383"/>
      <c r="L13" s="383"/>
      <c r="M13" s="383"/>
      <c r="N13" s="383"/>
      <c r="O13" s="383"/>
      <c r="P13" s="383"/>
      <c r="Q13" s="383"/>
      <c r="R13" s="383"/>
      <c r="S13" s="383"/>
      <c r="T13" s="383"/>
      <c r="U13" s="383"/>
      <c r="V13" s="383"/>
      <c r="W13" s="383"/>
      <c r="X13" s="383"/>
      <c r="Y13" s="383"/>
      <c r="Z13" s="383"/>
      <c r="AA13" s="383"/>
      <c r="AB13" s="131"/>
      <c r="AC13" s="132"/>
      <c r="AD13" s="131"/>
      <c r="AF13" s="132"/>
      <c r="AG13" s="131"/>
      <c r="AH13" s="389"/>
      <c r="AI13" s="391"/>
      <c r="AJ13" s="389"/>
      <c r="AK13" s="389"/>
      <c r="AL13" s="391"/>
      <c r="AM13" s="389"/>
      <c r="AN13" s="391"/>
      <c r="AO13" s="389"/>
      <c r="AP13" s="391"/>
      <c r="AQ13" s="389"/>
      <c r="AR13" s="398"/>
    </row>
    <row r="14" spans="1:44" s="133" customFormat="1" ht="13.2" customHeight="1" x14ac:dyDescent="0.6">
      <c r="A14" s="392"/>
      <c r="B14" s="310"/>
      <c r="C14" s="311"/>
      <c r="D14" s="312"/>
      <c r="E14" s="313"/>
      <c r="F14" s="312"/>
      <c r="G14" s="131"/>
      <c r="H14" s="132"/>
      <c r="I14" s="131"/>
      <c r="J14" s="384" t="s">
        <v>58</v>
      </c>
      <c r="K14" s="384"/>
      <c r="L14" s="384"/>
      <c r="M14" s="385" t="s">
        <v>60</v>
      </c>
      <c r="N14" s="385"/>
      <c r="O14" s="385"/>
      <c r="P14" s="379" t="s">
        <v>61</v>
      </c>
      <c r="Q14" s="379"/>
      <c r="R14" s="379"/>
      <c r="S14" s="379"/>
      <c r="T14" s="379"/>
      <c r="U14" s="379"/>
      <c r="V14" s="379"/>
      <c r="W14" s="379"/>
      <c r="X14" s="379"/>
      <c r="Y14" s="379"/>
      <c r="Z14" s="379"/>
      <c r="AA14" s="385" t="s">
        <v>51</v>
      </c>
      <c r="AB14" s="131"/>
      <c r="AC14" s="132"/>
      <c r="AD14" s="131"/>
      <c r="AF14" s="132"/>
      <c r="AG14" s="131"/>
      <c r="AH14" s="389"/>
      <c r="AI14" s="391"/>
      <c r="AJ14" s="389"/>
      <c r="AK14" s="389"/>
      <c r="AL14" s="391"/>
      <c r="AM14" s="389"/>
      <c r="AN14" s="391"/>
      <c r="AO14" s="389"/>
      <c r="AP14" s="391"/>
      <c r="AQ14" s="389"/>
      <c r="AR14" s="398"/>
    </row>
    <row r="15" spans="1:44" s="133" customFormat="1" ht="13.2" customHeight="1" x14ac:dyDescent="0.6">
      <c r="A15" s="392"/>
      <c r="B15" s="310"/>
      <c r="C15" s="311"/>
      <c r="D15" s="312"/>
      <c r="E15" s="313"/>
      <c r="F15" s="312"/>
      <c r="G15" s="131"/>
      <c r="H15" s="132"/>
      <c r="I15" s="131"/>
      <c r="J15" s="386" t="s">
        <v>279</v>
      </c>
      <c r="K15" s="386"/>
      <c r="L15" s="387" t="s">
        <v>256</v>
      </c>
      <c r="M15" s="379" t="s">
        <v>65</v>
      </c>
      <c r="N15" s="376" t="s">
        <v>282</v>
      </c>
      <c r="O15" s="377" t="s">
        <v>66</v>
      </c>
      <c r="P15" s="378" t="s">
        <v>67</v>
      </c>
      <c r="Q15" s="378"/>
      <c r="R15" s="378"/>
      <c r="S15" s="378"/>
      <c r="T15" s="377" t="s">
        <v>68</v>
      </c>
      <c r="U15" s="377"/>
      <c r="V15" s="377"/>
      <c r="W15" s="377"/>
      <c r="X15" s="377"/>
      <c r="Y15" s="377"/>
      <c r="Z15" s="377"/>
      <c r="AA15" s="385"/>
      <c r="AB15" s="131"/>
      <c r="AC15" s="132"/>
      <c r="AD15" s="131"/>
      <c r="AF15" s="132"/>
      <c r="AG15" s="131"/>
      <c r="AH15" s="389"/>
      <c r="AI15" s="391"/>
      <c r="AJ15" s="389"/>
      <c r="AK15" s="389"/>
      <c r="AL15" s="391"/>
      <c r="AM15" s="389"/>
      <c r="AN15" s="391"/>
      <c r="AO15" s="389"/>
      <c r="AP15" s="391"/>
      <c r="AQ15" s="389"/>
      <c r="AR15" s="398"/>
    </row>
    <row r="16" spans="1:44" s="133" customFormat="1" ht="13.2" customHeight="1" x14ac:dyDescent="0.6">
      <c r="A16" s="392"/>
      <c r="B16" s="310"/>
      <c r="C16" s="311"/>
      <c r="D16" s="312"/>
      <c r="E16" s="313"/>
      <c r="F16" s="312"/>
      <c r="G16" s="131"/>
      <c r="H16" s="132"/>
      <c r="I16" s="131"/>
      <c r="J16" s="386"/>
      <c r="K16" s="386"/>
      <c r="L16" s="387"/>
      <c r="M16" s="379"/>
      <c r="N16" s="376"/>
      <c r="O16" s="377"/>
      <c r="P16" s="379" t="s">
        <v>69</v>
      </c>
      <c r="Q16" s="379"/>
      <c r="R16" s="377" t="s">
        <v>70</v>
      </c>
      <c r="S16" s="377"/>
      <c r="T16" s="323" t="s">
        <v>1524</v>
      </c>
      <c r="U16" s="379" t="s">
        <v>1525</v>
      </c>
      <c r="V16" s="379"/>
      <c r="W16" s="379"/>
      <c r="X16" s="378" t="s">
        <v>1526</v>
      </c>
      <c r="Y16" s="378"/>
      <c r="Z16" s="378"/>
      <c r="AA16" s="385"/>
      <c r="AB16" s="131"/>
      <c r="AC16" s="132"/>
      <c r="AD16" s="131"/>
      <c r="AF16" s="132"/>
      <c r="AG16" s="131"/>
      <c r="AH16" s="389"/>
      <c r="AI16" s="391"/>
      <c r="AJ16" s="389"/>
      <c r="AK16" s="389"/>
      <c r="AL16" s="391"/>
      <c r="AM16" s="389"/>
      <c r="AN16" s="391"/>
      <c r="AO16" s="389"/>
      <c r="AP16" s="391"/>
      <c r="AQ16" s="389"/>
      <c r="AR16" s="398"/>
    </row>
    <row r="17" spans="1:44" s="133" customFormat="1" ht="13.2" customHeight="1" x14ac:dyDescent="0.6">
      <c r="A17" s="392"/>
      <c r="B17" s="310"/>
      <c r="C17" s="311"/>
      <c r="D17" s="312"/>
      <c r="E17" s="313"/>
      <c r="F17" s="312"/>
      <c r="G17" s="131"/>
      <c r="H17" s="132"/>
      <c r="I17" s="131"/>
      <c r="J17" s="386"/>
      <c r="K17" s="386"/>
      <c r="L17" s="387"/>
      <c r="M17" s="379"/>
      <c r="N17" s="376"/>
      <c r="O17" s="377"/>
      <c r="P17" s="323" t="s">
        <v>74</v>
      </c>
      <c r="Q17" s="324" t="s">
        <v>75</v>
      </c>
      <c r="R17" s="323" t="s">
        <v>74</v>
      </c>
      <c r="S17" s="324" t="s">
        <v>75</v>
      </c>
      <c r="T17" s="323"/>
      <c r="U17" s="323" t="s">
        <v>1527</v>
      </c>
      <c r="V17" s="324" t="s">
        <v>1528</v>
      </c>
      <c r="W17" s="323" t="s">
        <v>1529</v>
      </c>
      <c r="X17" s="324" t="s">
        <v>1527</v>
      </c>
      <c r="Y17" s="323" t="s">
        <v>1528</v>
      </c>
      <c r="Z17" s="324" t="s">
        <v>1529</v>
      </c>
      <c r="AA17" s="385"/>
      <c r="AB17" s="131"/>
      <c r="AC17" s="132"/>
      <c r="AD17" s="131"/>
      <c r="AF17" s="132"/>
      <c r="AG17" s="131"/>
      <c r="AH17" s="389"/>
      <c r="AI17" s="391"/>
      <c r="AJ17" s="389"/>
      <c r="AK17" s="389"/>
      <c r="AL17" s="391"/>
      <c r="AM17" s="389"/>
      <c r="AN17" s="391"/>
      <c r="AO17" s="389"/>
      <c r="AP17" s="391"/>
      <c r="AQ17" s="389"/>
      <c r="AR17" s="398"/>
    </row>
    <row r="18" spans="1:44" s="134" customFormat="1" x14ac:dyDescent="0.6">
      <c r="A18" s="196" t="str">
        <f>J18</f>
        <v>Analog Inputs</v>
      </c>
      <c r="B18" s="195"/>
      <c r="C18" s="195"/>
      <c r="D18" s="195"/>
      <c r="E18" s="195"/>
      <c r="F18" s="195"/>
      <c r="G18" s="123"/>
      <c r="H18" s="124"/>
      <c r="I18" s="123"/>
      <c r="J18" s="369" t="s">
        <v>79</v>
      </c>
      <c r="K18" s="369"/>
      <c r="L18" s="369"/>
      <c r="M18" s="369"/>
      <c r="N18" s="369"/>
      <c r="O18" s="369"/>
      <c r="P18" s="369"/>
      <c r="Q18" s="369"/>
      <c r="R18" s="369"/>
      <c r="S18" s="369"/>
      <c r="T18" s="369"/>
      <c r="U18" s="369"/>
      <c r="V18" s="369"/>
      <c r="W18" s="369"/>
      <c r="X18" s="369"/>
      <c r="Y18" s="369"/>
      <c r="Z18" s="369"/>
      <c r="AA18" s="369"/>
      <c r="AB18" s="123"/>
      <c r="AC18" s="124"/>
      <c r="AD18" s="123"/>
      <c r="AE18" s="173" t="s">
        <v>1620</v>
      </c>
      <c r="AF18" s="124"/>
      <c r="AG18" s="373" t="str">
        <f>J18&amp;" (These cells will automatically fill in from the main point list)"</f>
        <v>Analog Inputs (These cells will automatically fill in from the main point list)</v>
      </c>
      <c r="AH18" s="373"/>
      <c r="AI18" s="373"/>
      <c r="AJ18" s="373"/>
      <c r="AK18" s="373"/>
      <c r="AL18" s="373"/>
      <c r="AM18" s="373"/>
      <c r="AN18" s="373"/>
      <c r="AO18" s="373"/>
      <c r="AP18" s="373"/>
      <c r="AQ18" s="374" t="s">
        <v>242</v>
      </c>
      <c r="AR18" s="374"/>
    </row>
    <row r="19" spans="1:44" s="135" customFormat="1" ht="12.9" thickBot="1" x14ac:dyDescent="0.65">
      <c r="A19" s="174"/>
      <c r="G19" s="123"/>
      <c r="H19" s="124"/>
      <c r="I19" s="123"/>
      <c r="J19" s="325" t="s">
        <v>252</v>
      </c>
      <c r="K19" s="326"/>
      <c r="L19" s="326"/>
      <c r="M19" s="326"/>
      <c r="N19" s="326"/>
      <c r="O19" s="326"/>
      <c r="P19" s="326"/>
      <c r="Q19" s="326"/>
      <c r="R19" s="326"/>
      <c r="S19" s="326"/>
      <c r="T19" s="326"/>
      <c r="U19" s="326"/>
      <c r="V19" s="326"/>
      <c r="W19" s="326"/>
      <c r="X19" s="326"/>
      <c r="Y19" s="326"/>
      <c r="Z19" s="326"/>
      <c r="AA19" s="326"/>
      <c r="AB19" s="123"/>
      <c r="AC19" s="124"/>
      <c r="AD19" s="123"/>
      <c r="AE19" s="134"/>
      <c r="AF19" s="124"/>
      <c r="AH19" s="297"/>
      <c r="AI19" s="297"/>
      <c r="AJ19" s="297"/>
      <c r="AK19" s="297"/>
      <c r="AL19" s="297"/>
      <c r="AM19" s="297"/>
      <c r="AN19" s="297"/>
      <c r="AO19" s="297"/>
      <c r="AP19" s="297"/>
      <c r="AQ19" s="298"/>
      <c r="AR19" s="297"/>
    </row>
    <row r="20" spans="1:44" s="134" customFormat="1" ht="13.2" thickTop="1" thickBot="1" x14ac:dyDescent="0.65">
      <c r="A20" s="175">
        <f t="shared" ref="A20:A31" si="0">IF(K20="(NOT USED)",0,$Y$5+$Y$6+(LEN(K20)))</f>
        <v>0</v>
      </c>
      <c r="B20" s="182" t="s">
        <v>1555</v>
      </c>
      <c r="C20" s="190"/>
      <c r="D20" s="183" t="s">
        <v>1555</v>
      </c>
      <c r="E20" s="191" t="s">
        <v>1555</v>
      </c>
      <c r="F20" s="192"/>
      <c r="G20" s="123"/>
      <c r="H20" s="124"/>
      <c r="I20" s="123"/>
      <c r="J20" s="327"/>
      <c r="K20" s="328" t="str">
        <f>IF(B20="Top of list","(NOT USED)",TEXT(VLOOKUP(B20,'Component Lvl List'!$A$3:$C$135,2,0),"")&amp;C20&amp;"."&amp;TEXT(VLOOKUP(D20,'Device Descriptor List'!$A$3:$C$357,2,0),"")&amp;TEXT(VLOOKUP(E20,'Device Descriptor List'!$A$3:$C$357,2,0),"")&amp;F20)</f>
        <v>(NOT USED)</v>
      </c>
      <c r="L20" s="327" t="str">
        <f>IF(K20="(NOT USED)","",TEXT(VLOOKUP(B20,'Component Lvl List'!$A$3:$C$135,3,0),"")&amp;C20&amp;" "&amp;TEXT(VLOOKUP(D20,'Device Descriptor List'!$A$3:$C$357,3,0),"")&amp;" "&amp;TEXT(VLOOKUP(E20,'Device Descriptor List'!$A$3:$C$357,3,0),"")&amp;F20)</f>
        <v/>
      </c>
      <c r="M20" s="329" t="s">
        <v>1672</v>
      </c>
      <c r="N20" s="329" t="str">
        <f>IF(K20="(NOT USED)","",VLOOKUP(M20,'Inputs Devices'!$A$3:$C$22,2,0))</f>
        <v/>
      </c>
      <c r="O20" s="329" t="str">
        <f>IF(K20="(NOT USED)","",VLOOKUP(M20,'Inputs Devices'!$A$3:$C$22,3,0))</f>
        <v/>
      </c>
      <c r="P20" s="329"/>
      <c r="Q20" s="329"/>
      <c r="R20" s="329"/>
      <c r="S20" s="329"/>
      <c r="T20" s="329"/>
      <c r="U20" s="329"/>
      <c r="V20" s="329"/>
      <c r="W20" s="329"/>
      <c r="X20" s="329"/>
      <c r="Y20" s="329"/>
      <c r="Z20" s="329"/>
      <c r="AA20" s="329"/>
      <c r="AB20" s="123"/>
      <c r="AC20" s="124"/>
      <c r="AD20" s="123"/>
      <c r="AE20" s="134" t="str">
        <f t="shared" ref="AE20:AE51" si="1">IF(K20="(NOT USED)","",$L$4&amp;"."&amp;K20)</f>
        <v/>
      </c>
      <c r="AF20" s="124"/>
      <c r="AG20" s="134" t="str">
        <f t="shared" ref="AG20:AG31" si="2">IF(OR(K20="",K20="(NOT USED)"),"",K20)</f>
        <v/>
      </c>
      <c r="AH20" s="299" t="str">
        <f t="shared" ref="AH20:AH31" si="3">IF(OR($AG20="",$M20="Existing"),"","X")</f>
        <v/>
      </c>
      <c r="AI20" s="299"/>
      <c r="AJ20" s="299"/>
      <c r="AK20" s="299"/>
      <c r="AL20" s="299"/>
      <c r="AM20" s="299"/>
      <c r="AN20" s="299"/>
      <c r="AO20" s="299"/>
      <c r="AP20" s="299"/>
      <c r="AQ20" s="300"/>
      <c r="AR20" s="299"/>
    </row>
    <row r="21" spans="1:44" s="134" customFormat="1" ht="13.2" thickTop="1" thickBot="1" x14ac:dyDescent="0.65">
      <c r="A21" s="175">
        <f t="shared" si="0"/>
        <v>0</v>
      </c>
      <c r="B21" s="182" t="s">
        <v>1555</v>
      </c>
      <c r="C21" s="190"/>
      <c r="D21" s="183" t="s">
        <v>1555</v>
      </c>
      <c r="E21" s="191" t="s">
        <v>1555</v>
      </c>
      <c r="F21" s="192"/>
      <c r="G21" s="123"/>
      <c r="H21" s="124"/>
      <c r="I21" s="123"/>
      <c r="J21" s="330"/>
      <c r="K21" s="331" t="str">
        <f>IF(B21="Top of list","(NOT USED)",TEXT(VLOOKUP(B21,'Component Lvl List'!$A$3:$C$135,2,0),"")&amp;C21&amp;"."&amp;TEXT(VLOOKUP(D21,'Device Descriptor List'!$A$3:$C$357,2,0),"")&amp;TEXT(VLOOKUP(E21,'Device Descriptor List'!$A$3:$C$357,2,0),"")&amp;F21)</f>
        <v>(NOT USED)</v>
      </c>
      <c r="L21" s="332" t="str">
        <f>IF(K21="(NOT USED)","",TEXT(VLOOKUP(B21,'Component Lvl List'!$A$3:$C$135,3,0),"")&amp;C21&amp;" "&amp;TEXT(VLOOKUP(D21,'Device Descriptor List'!$A$3:$C$357,3,0),"")&amp;" "&amp;TEXT(VLOOKUP(E21,'Device Descriptor List'!$A$3:$C$357,3,0),"")&amp;F21)</f>
        <v/>
      </c>
      <c r="M21" s="333" t="s">
        <v>1672</v>
      </c>
      <c r="N21" s="333" t="str">
        <f>IF(K21="(NOT USED)","",VLOOKUP(M21,'Inputs Devices'!$A$3:$C$22,2,0))</f>
        <v/>
      </c>
      <c r="O21" s="333" t="str">
        <f>IF(K21="(NOT USED)","",VLOOKUP(M21,'Inputs Devices'!$A$3:$C$22,3,0))</f>
        <v/>
      </c>
      <c r="P21" s="333"/>
      <c r="Q21" s="333"/>
      <c r="R21" s="333"/>
      <c r="S21" s="333"/>
      <c r="T21" s="333"/>
      <c r="U21" s="333"/>
      <c r="V21" s="333"/>
      <c r="W21" s="333"/>
      <c r="X21" s="333"/>
      <c r="Y21" s="333"/>
      <c r="Z21" s="333"/>
      <c r="AA21" s="333"/>
      <c r="AB21" s="123"/>
      <c r="AC21" s="124"/>
      <c r="AD21" s="123"/>
      <c r="AE21" s="134" t="str">
        <f t="shared" si="1"/>
        <v/>
      </c>
      <c r="AF21" s="124"/>
      <c r="AG21" s="134" t="str">
        <f t="shared" si="2"/>
        <v/>
      </c>
      <c r="AH21" s="299" t="str">
        <f t="shared" si="3"/>
        <v/>
      </c>
      <c r="AI21" s="299"/>
      <c r="AJ21" s="299"/>
      <c r="AK21" s="299"/>
      <c r="AL21" s="299"/>
      <c r="AM21" s="299"/>
      <c r="AN21" s="299"/>
      <c r="AO21" s="299"/>
      <c r="AP21" s="299"/>
      <c r="AQ21" s="300"/>
      <c r="AR21" s="299"/>
    </row>
    <row r="22" spans="1:44" s="134" customFormat="1" ht="13.2" thickTop="1" thickBot="1" x14ac:dyDescent="0.65">
      <c r="A22" s="175">
        <f t="shared" si="0"/>
        <v>0</v>
      </c>
      <c r="B22" s="182" t="s">
        <v>1555</v>
      </c>
      <c r="C22" s="190"/>
      <c r="D22" s="183" t="s">
        <v>1555</v>
      </c>
      <c r="E22" s="191" t="s">
        <v>1555</v>
      </c>
      <c r="F22" s="192"/>
      <c r="G22" s="123"/>
      <c r="H22" s="124"/>
      <c r="I22" s="123"/>
      <c r="J22" s="327"/>
      <c r="K22" s="328" t="str">
        <f>IF(B22="Top of list","(NOT USED)",TEXT(VLOOKUP(B22,'Component Lvl List'!$A$3:$C$135,2,0),"")&amp;C22&amp;"."&amp;TEXT(VLOOKUP(D22,'Device Descriptor List'!$A$3:$C$357,2,0),"")&amp;TEXT(VLOOKUP(E22,'Device Descriptor List'!$A$3:$C$357,2,0),"")&amp;F22)</f>
        <v>(NOT USED)</v>
      </c>
      <c r="L22" s="327" t="str">
        <f>IF(K22="(NOT USED)","",TEXT(VLOOKUP(B22,'Component Lvl List'!$A$3:$C$135,3,0),"")&amp;C22&amp;" "&amp;TEXT(VLOOKUP(D22,'Device Descriptor List'!$A$3:$C$357,3,0),"")&amp;" "&amp;TEXT(VLOOKUP(E22,'Device Descriptor List'!$A$3:$C$357,3,0),"")&amp;F22)</f>
        <v/>
      </c>
      <c r="M22" s="329" t="s">
        <v>1672</v>
      </c>
      <c r="N22" s="329" t="str">
        <f>IF(K22="(NOT USED)","",VLOOKUP(M22,'Inputs Devices'!$A$3:$C$22,2,0))</f>
        <v/>
      </c>
      <c r="O22" s="329" t="str">
        <f>IF(K22="(NOT USED)","",VLOOKUP(M22,'Inputs Devices'!$A$3:$C$22,3,0))</f>
        <v/>
      </c>
      <c r="P22" s="329"/>
      <c r="Q22" s="329"/>
      <c r="R22" s="329"/>
      <c r="S22" s="329"/>
      <c r="T22" s="329"/>
      <c r="U22" s="329"/>
      <c r="V22" s="329"/>
      <c r="W22" s="329"/>
      <c r="X22" s="329"/>
      <c r="Y22" s="329"/>
      <c r="Z22" s="329"/>
      <c r="AA22" s="329"/>
      <c r="AB22" s="123"/>
      <c r="AC22" s="124"/>
      <c r="AD22" s="123"/>
      <c r="AE22" s="134" t="str">
        <f t="shared" si="1"/>
        <v/>
      </c>
      <c r="AF22" s="124"/>
      <c r="AG22" s="134" t="str">
        <f t="shared" si="2"/>
        <v/>
      </c>
      <c r="AH22" s="299" t="str">
        <f t="shared" si="3"/>
        <v/>
      </c>
      <c r="AI22" s="299"/>
      <c r="AJ22" s="299"/>
      <c r="AK22" s="299"/>
      <c r="AL22" s="299"/>
      <c r="AM22" s="299"/>
      <c r="AN22" s="299"/>
      <c r="AO22" s="299"/>
      <c r="AP22" s="299"/>
      <c r="AQ22" s="300"/>
      <c r="AR22" s="299"/>
    </row>
    <row r="23" spans="1:44" s="134" customFormat="1" ht="13.2" thickTop="1" thickBot="1" x14ac:dyDescent="0.65">
      <c r="A23" s="175">
        <f t="shared" si="0"/>
        <v>0</v>
      </c>
      <c r="B23" s="182" t="s">
        <v>1555</v>
      </c>
      <c r="C23" s="190"/>
      <c r="D23" s="183" t="s">
        <v>1555</v>
      </c>
      <c r="E23" s="191" t="s">
        <v>1555</v>
      </c>
      <c r="F23" s="192"/>
      <c r="G23" s="123"/>
      <c r="H23" s="124"/>
      <c r="I23" s="123"/>
      <c r="J23" s="330"/>
      <c r="K23" s="331" t="str">
        <f>IF(B23="Top of list","(NOT USED)",TEXT(VLOOKUP(B23,'Component Lvl List'!$A$3:$C$135,2,0),"")&amp;C23&amp;"."&amp;TEXT(VLOOKUP(D23,'Device Descriptor List'!$A$3:$C$357,2,0),"")&amp;TEXT(VLOOKUP(E23,'Device Descriptor List'!$A$3:$C$357,2,0),"")&amp;F23)</f>
        <v>(NOT USED)</v>
      </c>
      <c r="L23" s="332" t="str">
        <f>IF(K23="(NOT USED)","",TEXT(VLOOKUP(B23,'Component Lvl List'!$A$3:$C$135,3,0),"")&amp;C23&amp;" "&amp;TEXT(VLOOKUP(D23,'Device Descriptor List'!$A$3:$C$357,3,0),"")&amp;" "&amp;TEXT(VLOOKUP(E23,'Device Descriptor List'!$A$3:$C$357,3,0),"")&amp;F23)</f>
        <v/>
      </c>
      <c r="M23" s="333" t="s">
        <v>1672</v>
      </c>
      <c r="N23" s="333" t="str">
        <f>IF(K23="(NOT USED)","",VLOOKUP(M23,'Inputs Devices'!$A$3:$C$22,2,0))</f>
        <v/>
      </c>
      <c r="O23" s="333" t="str">
        <f>IF(K23="(NOT USED)","",VLOOKUP(M23,'Inputs Devices'!$A$3:$C$22,3,0))</f>
        <v/>
      </c>
      <c r="P23" s="333"/>
      <c r="Q23" s="333"/>
      <c r="R23" s="333"/>
      <c r="S23" s="333"/>
      <c r="T23" s="333"/>
      <c r="U23" s="333"/>
      <c r="V23" s="333"/>
      <c r="W23" s="333"/>
      <c r="X23" s="333"/>
      <c r="Y23" s="333"/>
      <c r="Z23" s="333"/>
      <c r="AA23" s="333"/>
      <c r="AB23" s="123"/>
      <c r="AC23" s="124"/>
      <c r="AD23" s="123"/>
      <c r="AE23" s="134" t="str">
        <f t="shared" si="1"/>
        <v/>
      </c>
      <c r="AF23" s="124"/>
      <c r="AG23" s="134" t="str">
        <f t="shared" si="2"/>
        <v/>
      </c>
      <c r="AH23" s="299" t="str">
        <f t="shared" si="3"/>
        <v/>
      </c>
      <c r="AI23" s="299"/>
      <c r="AJ23" s="299"/>
      <c r="AK23" s="299"/>
      <c r="AL23" s="299"/>
      <c r="AM23" s="299"/>
      <c r="AN23" s="299"/>
      <c r="AO23" s="299"/>
      <c r="AP23" s="299"/>
      <c r="AQ23" s="300"/>
      <c r="AR23" s="299"/>
    </row>
    <row r="24" spans="1:44" s="134" customFormat="1" ht="13.2" thickTop="1" thickBot="1" x14ac:dyDescent="0.65">
      <c r="A24" s="175">
        <f t="shared" si="0"/>
        <v>0</v>
      </c>
      <c r="B24" s="182" t="s">
        <v>1555</v>
      </c>
      <c r="C24" s="190"/>
      <c r="D24" s="183" t="s">
        <v>1555</v>
      </c>
      <c r="E24" s="191" t="s">
        <v>1555</v>
      </c>
      <c r="F24" s="192"/>
      <c r="G24" s="123"/>
      <c r="H24" s="124"/>
      <c r="I24" s="123"/>
      <c r="J24" s="327"/>
      <c r="K24" s="328" t="str">
        <f>IF(B24="Top of list","(NOT USED)",TEXT(VLOOKUP(B24,'Component Lvl List'!$A$3:$C$135,2,0),"")&amp;C24&amp;"."&amp;TEXT(VLOOKUP(D24,'Device Descriptor List'!$A$3:$C$357,2,0),"")&amp;TEXT(VLOOKUP(E24,'Device Descriptor List'!$A$3:$C$357,2,0),"")&amp;F24)</f>
        <v>(NOT USED)</v>
      </c>
      <c r="L24" s="327" t="str">
        <f>IF(K24="(NOT USED)","",TEXT(VLOOKUP(B24,'Component Lvl List'!$A$3:$C$135,3,0),"")&amp;C24&amp;" "&amp;TEXT(VLOOKUP(D24,'Device Descriptor List'!$A$3:$C$357,3,0),"")&amp;" "&amp;TEXT(VLOOKUP(E24,'Device Descriptor List'!$A$3:$C$357,3,0),"")&amp;F24)</f>
        <v/>
      </c>
      <c r="M24" s="329" t="s">
        <v>1672</v>
      </c>
      <c r="N24" s="329" t="str">
        <f>IF(K24="(NOT USED)","",VLOOKUP(M24,'Inputs Devices'!$A$3:$C$22,2,0))</f>
        <v/>
      </c>
      <c r="O24" s="329" t="str">
        <f>IF(K24="(NOT USED)","",VLOOKUP(M24,'Inputs Devices'!$A$3:$C$22,3,0))</f>
        <v/>
      </c>
      <c r="P24" s="329"/>
      <c r="Q24" s="329"/>
      <c r="R24" s="329"/>
      <c r="S24" s="329"/>
      <c r="T24" s="329"/>
      <c r="U24" s="329"/>
      <c r="V24" s="329"/>
      <c r="W24" s="329"/>
      <c r="X24" s="329"/>
      <c r="Y24" s="329"/>
      <c r="Z24" s="329"/>
      <c r="AA24" s="329"/>
      <c r="AB24" s="123"/>
      <c r="AC24" s="124"/>
      <c r="AD24" s="123"/>
      <c r="AE24" s="134" t="str">
        <f t="shared" si="1"/>
        <v/>
      </c>
      <c r="AF24" s="124"/>
      <c r="AG24" s="134" t="str">
        <f t="shared" si="2"/>
        <v/>
      </c>
      <c r="AH24" s="299" t="str">
        <f t="shared" si="3"/>
        <v/>
      </c>
      <c r="AI24" s="299"/>
      <c r="AJ24" s="299"/>
      <c r="AK24" s="299"/>
      <c r="AL24" s="299"/>
      <c r="AM24" s="299"/>
      <c r="AN24" s="299"/>
      <c r="AO24" s="299"/>
      <c r="AP24" s="299"/>
      <c r="AQ24" s="300"/>
      <c r="AR24" s="299"/>
    </row>
    <row r="25" spans="1:44" s="134" customFormat="1" ht="13.2" thickTop="1" thickBot="1" x14ac:dyDescent="0.65">
      <c r="A25" s="175">
        <f t="shared" si="0"/>
        <v>0</v>
      </c>
      <c r="B25" s="182" t="s">
        <v>1555</v>
      </c>
      <c r="C25" s="190"/>
      <c r="D25" s="183" t="s">
        <v>1555</v>
      </c>
      <c r="E25" s="191" t="s">
        <v>1555</v>
      </c>
      <c r="F25" s="192"/>
      <c r="G25" s="123"/>
      <c r="H25" s="124"/>
      <c r="I25" s="123"/>
      <c r="J25" s="330"/>
      <c r="K25" s="331" t="str">
        <f>IF(B25="Top of list","(NOT USED)",TEXT(VLOOKUP(B25,'Component Lvl List'!$A$3:$C$135,2,0),"")&amp;C25&amp;"."&amp;TEXT(VLOOKUP(D25,'Device Descriptor List'!$A$3:$C$357,2,0),"")&amp;TEXT(VLOOKUP(E25,'Device Descriptor List'!$A$3:$C$357,2,0),"")&amp;F25)</f>
        <v>(NOT USED)</v>
      </c>
      <c r="L25" s="332" t="str">
        <f>IF(K25="(NOT USED)","",TEXT(VLOOKUP(B25,'Component Lvl List'!$A$3:$C$135,3,0),"")&amp;C25&amp;" "&amp;TEXT(VLOOKUP(D25,'Device Descriptor List'!$A$3:$C$357,3,0),"")&amp;" "&amp;TEXT(VLOOKUP(E25,'Device Descriptor List'!$A$3:$C$357,3,0),"")&amp;F25)</f>
        <v/>
      </c>
      <c r="M25" s="333" t="s">
        <v>1672</v>
      </c>
      <c r="N25" s="333" t="str">
        <f>IF(K25="(NOT USED)","",VLOOKUP(M25,'Inputs Devices'!$A$3:$C$22,2,0))</f>
        <v/>
      </c>
      <c r="O25" s="333" t="str">
        <f>IF(K25="(NOT USED)","",VLOOKUP(M25,'Inputs Devices'!$A$3:$C$22,3,0))</f>
        <v/>
      </c>
      <c r="P25" s="333"/>
      <c r="Q25" s="333"/>
      <c r="R25" s="333"/>
      <c r="S25" s="333"/>
      <c r="T25" s="333"/>
      <c r="U25" s="333"/>
      <c r="V25" s="333"/>
      <c r="W25" s="333"/>
      <c r="X25" s="333"/>
      <c r="Y25" s="333"/>
      <c r="Z25" s="333"/>
      <c r="AA25" s="333"/>
      <c r="AB25" s="123"/>
      <c r="AC25" s="124"/>
      <c r="AD25" s="123"/>
      <c r="AE25" s="134" t="str">
        <f t="shared" si="1"/>
        <v/>
      </c>
      <c r="AF25" s="124"/>
      <c r="AG25" s="134" t="str">
        <f t="shared" si="2"/>
        <v/>
      </c>
      <c r="AH25" s="299" t="str">
        <f t="shared" si="3"/>
        <v/>
      </c>
      <c r="AI25" s="299"/>
      <c r="AJ25" s="299"/>
      <c r="AK25" s="299"/>
      <c r="AL25" s="299"/>
      <c r="AM25" s="299"/>
      <c r="AN25" s="299"/>
      <c r="AO25" s="299"/>
      <c r="AP25" s="299"/>
      <c r="AQ25" s="300"/>
      <c r="AR25" s="299"/>
    </row>
    <row r="26" spans="1:44" s="134" customFormat="1" ht="13.2" thickTop="1" thickBot="1" x14ac:dyDescent="0.65">
      <c r="A26" s="175">
        <f t="shared" si="0"/>
        <v>0</v>
      </c>
      <c r="B26" s="182" t="s">
        <v>1555</v>
      </c>
      <c r="C26" s="190"/>
      <c r="D26" s="183" t="s">
        <v>1555</v>
      </c>
      <c r="E26" s="191" t="s">
        <v>1555</v>
      </c>
      <c r="F26" s="192"/>
      <c r="G26" s="123"/>
      <c r="H26" s="124"/>
      <c r="I26" s="123"/>
      <c r="J26" s="327"/>
      <c r="K26" s="328" t="str">
        <f>IF(B26="Top of list","(NOT USED)",TEXT(VLOOKUP(B26,'Component Lvl List'!$A$3:$C$135,2,0),"")&amp;C26&amp;"."&amp;TEXT(VLOOKUP(D26,'Device Descriptor List'!$A$3:$C$357,2,0),"")&amp;TEXT(VLOOKUP(E26,'Device Descriptor List'!$A$3:$C$357,2,0),"")&amp;F26)</f>
        <v>(NOT USED)</v>
      </c>
      <c r="L26" s="327" t="str">
        <f>IF(K26="(NOT USED)","",TEXT(VLOOKUP(B26,'Component Lvl List'!$A$3:$C$135,3,0),"")&amp;C26&amp;" "&amp;TEXT(VLOOKUP(D26,'Device Descriptor List'!$A$3:$C$357,3,0),"")&amp;" "&amp;TEXT(VLOOKUP(E26,'Device Descriptor List'!$A$3:$C$357,3,0),"")&amp;F26)</f>
        <v/>
      </c>
      <c r="M26" s="329" t="s">
        <v>1672</v>
      </c>
      <c r="N26" s="329" t="str">
        <f>IF(K26="(NOT USED)","",VLOOKUP(M26,'Inputs Devices'!$A$3:$C$22,2,0))</f>
        <v/>
      </c>
      <c r="O26" s="329" t="str">
        <f>IF(K26="(NOT USED)","",VLOOKUP(M26,'Inputs Devices'!$A$3:$C$22,3,0))</f>
        <v/>
      </c>
      <c r="P26" s="329"/>
      <c r="Q26" s="329"/>
      <c r="R26" s="329"/>
      <c r="S26" s="329"/>
      <c r="T26" s="329"/>
      <c r="U26" s="329"/>
      <c r="V26" s="329"/>
      <c r="W26" s="329"/>
      <c r="X26" s="329"/>
      <c r="Y26" s="329"/>
      <c r="Z26" s="329"/>
      <c r="AA26" s="329"/>
      <c r="AB26" s="123"/>
      <c r="AC26" s="124"/>
      <c r="AD26" s="123"/>
      <c r="AE26" s="134" t="str">
        <f t="shared" si="1"/>
        <v/>
      </c>
      <c r="AF26" s="124"/>
      <c r="AG26" s="134" t="str">
        <f t="shared" si="2"/>
        <v/>
      </c>
      <c r="AH26" s="299" t="str">
        <f t="shared" si="3"/>
        <v/>
      </c>
      <c r="AI26" s="299"/>
      <c r="AJ26" s="299"/>
      <c r="AK26" s="299"/>
      <c r="AL26" s="299"/>
      <c r="AM26" s="299"/>
      <c r="AN26" s="299"/>
      <c r="AO26" s="299"/>
      <c r="AP26" s="299"/>
      <c r="AQ26" s="300"/>
      <c r="AR26" s="299"/>
    </row>
    <row r="27" spans="1:44" s="134" customFormat="1" ht="13.2" thickTop="1" thickBot="1" x14ac:dyDescent="0.65">
      <c r="A27" s="175">
        <f t="shared" si="0"/>
        <v>0</v>
      </c>
      <c r="B27" s="182" t="s">
        <v>1555</v>
      </c>
      <c r="C27" s="190"/>
      <c r="D27" s="183" t="s">
        <v>1555</v>
      </c>
      <c r="E27" s="191" t="s">
        <v>1555</v>
      </c>
      <c r="F27" s="192"/>
      <c r="G27" s="123"/>
      <c r="H27" s="124"/>
      <c r="I27" s="123"/>
      <c r="J27" s="327"/>
      <c r="K27" s="328" t="str">
        <f>IF(B27="Top of list","(NOT USED)",TEXT(VLOOKUP(B27,'Component Lvl List'!$A$3:$C$135,2,0),"")&amp;C27&amp;"."&amp;TEXT(VLOOKUP(D27,'Device Descriptor List'!$A$3:$C$357,2,0),"")&amp;TEXT(VLOOKUP(E27,'Device Descriptor List'!$A$3:$C$357,2,0),"")&amp;F27)</f>
        <v>(NOT USED)</v>
      </c>
      <c r="L27" s="327" t="str">
        <f>IF(K27="(NOT USED)","",TEXT(VLOOKUP(B27,'Component Lvl List'!$A$3:$C$135,3,0),"")&amp;C27&amp;" "&amp;TEXT(VLOOKUP(D27,'Device Descriptor List'!$A$3:$C$357,3,0),"")&amp;" "&amp;TEXT(VLOOKUP(E27,'Device Descriptor List'!$A$3:$C$357,3,0),"")&amp;F27)</f>
        <v/>
      </c>
      <c r="M27" s="329" t="s">
        <v>1672</v>
      </c>
      <c r="N27" s="329" t="str">
        <f>IF(K27="(NOT USED)","",VLOOKUP(M27,'Inputs Devices'!$A$3:$C$22,2,0))</f>
        <v/>
      </c>
      <c r="O27" s="329" t="str">
        <f>IF(K27="(NOT USED)","",VLOOKUP(M27,'Inputs Devices'!$A$3:$C$22,3,0))</f>
        <v/>
      </c>
      <c r="P27" s="329"/>
      <c r="Q27" s="329"/>
      <c r="R27" s="329"/>
      <c r="S27" s="329"/>
      <c r="T27" s="329"/>
      <c r="U27" s="329"/>
      <c r="V27" s="329"/>
      <c r="W27" s="329"/>
      <c r="X27" s="329"/>
      <c r="Y27" s="329"/>
      <c r="Z27" s="329"/>
      <c r="AA27" s="329"/>
      <c r="AB27" s="123"/>
      <c r="AC27" s="124"/>
      <c r="AD27" s="123"/>
      <c r="AE27" s="134" t="str">
        <f t="shared" si="1"/>
        <v/>
      </c>
      <c r="AF27" s="124"/>
      <c r="AG27" s="134" t="str">
        <f t="shared" si="2"/>
        <v/>
      </c>
      <c r="AH27" s="299" t="str">
        <f t="shared" si="3"/>
        <v/>
      </c>
      <c r="AI27" s="299"/>
      <c r="AJ27" s="299"/>
      <c r="AK27" s="299"/>
      <c r="AL27" s="299"/>
      <c r="AM27" s="299"/>
      <c r="AN27" s="299"/>
      <c r="AO27" s="299"/>
      <c r="AP27" s="299"/>
      <c r="AQ27" s="300"/>
      <c r="AR27" s="299"/>
    </row>
    <row r="28" spans="1:44" s="134" customFormat="1" ht="13.2" thickTop="1" thickBot="1" x14ac:dyDescent="0.65">
      <c r="A28" s="175">
        <f t="shared" si="0"/>
        <v>0</v>
      </c>
      <c r="B28" s="182" t="s">
        <v>1555</v>
      </c>
      <c r="C28" s="190"/>
      <c r="D28" s="183" t="s">
        <v>1555</v>
      </c>
      <c r="E28" s="191" t="s">
        <v>1555</v>
      </c>
      <c r="F28" s="192"/>
      <c r="G28" s="123"/>
      <c r="H28" s="124"/>
      <c r="I28" s="123"/>
      <c r="J28" s="330"/>
      <c r="K28" s="331" t="str">
        <f>IF(B28="Top of list","(NOT USED)",TEXT(VLOOKUP(B28,'Component Lvl List'!$A$3:$C$135,2,0),"")&amp;C28&amp;"."&amp;TEXT(VLOOKUP(D28,'Device Descriptor List'!$A$3:$C$357,2,0),"")&amp;TEXT(VLOOKUP(E28,'Device Descriptor List'!$A$3:$C$357,2,0),"")&amp;F28)</f>
        <v>(NOT USED)</v>
      </c>
      <c r="L28" s="332" t="str">
        <f>IF(K28="(NOT USED)","",TEXT(VLOOKUP(B28,'Component Lvl List'!$A$3:$C$135,3,0),"")&amp;C28&amp;" "&amp;TEXT(VLOOKUP(D28,'Device Descriptor List'!$A$3:$C$357,3,0),"")&amp;" "&amp;TEXT(VLOOKUP(E28,'Device Descriptor List'!$A$3:$C$357,3,0),"")&amp;F28)</f>
        <v/>
      </c>
      <c r="M28" s="333" t="s">
        <v>1672</v>
      </c>
      <c r="N28" s="333" t="str">
        <f>IF(K28="(NOT USED)","",VLOOKUP(M28,'Inputs Devices'!$A$3:$C$22,2,0))</f>
        <v/>
      </c>
      <c r="O28" s="333" t="str">
        <f>IF(K28="(NOT USED)","",VLOOKUP(M28,'Inputs Devices'!$A$3:$C$22,3,0))</f>
        <v/>
      </c>
      <c r="P28" s="333"/>
      <c r="Q28" s="333"/>
      <c r="R28" s="333"/>
      <c r="S28" s="333"/>
      <c r="T28" s="333"/>
      <c r="U28" s="333"/>
      <c r="V28" s="333"/>
      <c r="W28" s="333"/>
      <c r="X28" s="333"/>
      <c r="Y28" s="333"/>
      <c r="Z28" s="333"/>
      <c r="AA28" s="333"/>
      <c r="AB28" s="123"/>
      <c r="AC28" s="124"/>
      <c r="AD28" s="123"/>
      <c r="AE28" s="134" t="str">
        <f t="shared" si="1"/>
        <v/>
      </c>
      <c r="AF28" s="124"/>
      <c r="AG28" s="134" t="str">
        <f t="shared" si="2"/>
        <v/>
      </c>
      <c r="AH28" s="299" t="str">
        <f t="shared" si="3"/>
        <v/>
      </c>
      <c r="AI28" s="299"/>
      <c r="AJ28" s="299"/>
      <c r="AK28" s="299"/>
      <c r="AL28" s="299"/>
      <c r="AM28" s="299"/>
      <c r="AN28" s="299"/>
      <c r="AO28" s="299"/>
      <c r="AP28" s="299"/>
      <c r="AQ28" s="300"/>
      <c r="AR28" s="299"/>
    </row>
    <row r="29" spans="1:44" s="134" customFormat="1" ht="13.2" thickTop="1" thickBot="1" x14ac:dyDescent="0.65">
      <c r="A29" s="175">
        <f t="shared" si="0"/>
        <v>0</v>
      </c>
      <c r="B29" s="182" t="s">
        <v>1555</v>
      </c>
      <c r="C29" s="190"/>
      <c r="D29" s="183" t="s">
        <v>1555</v>
      </c>
      <c r="E29" s="191" t="s">
        <v>1555</v>
      </c>
      <c r="F29" s="192"/>
      <c r="G29" s="123"/>
      <c r="H29" s="124"/>
      <c r="I29" s="123"/>
      <c r="J29" s="327"/>
      <c r="K29" s="328" t="str">
        <f>IF(B29="Top of list","(NOT USED)",TEXT(VLOOKUP(B29,'Component Lvl List'!$A$3:$C$135,2,0),"")&amp;C29&amp;"."&amp;TEXT(VLOOKUP(D29,'Device Descriptor List'!$A$3:$C$357,2,0),"")&amp;TEXT(VLOOKUP(E29,'Device Descriptor List'!$A$3:$C$357,2,0),"")&amp;F29)</f>
        <v>(NOT USED)</v>
      </c>
      <c r="L29" s="327" t="str">
        <f>IF(K29="(NOT USED)","",TEXT(VLOOKUP(B29,'Component Lvl List'!$A$3:$C$135,3,0),"")&amp;C29&amp;" "&amp;TEXT(VLOOKUP(D29,'Device Descriptor List'!$A$3:$C$357,3,0),"")&amp;" "&amp;TEXT(VLOOKUP(E29,'Device Descriptor List'!$A$3:$C$357,3,0),"")&amp;F29)</f>
        <v/>
      </c>
      <c r="M29" s="329" t="s">
        <v>1672</v>
      </c>
      <c r="N29" s="329" t="str">
        <f>IF(K29="(NOT USED)","",VLOOKUP(M29,'Inputs Devices'!$A$3:$C$22,2,0))</f>
        <v/>
      </c>
      <c r="O29" s="329" t="str">
        <f>IF(K29="(NOT USED)","",VLOOKUP(M29,'Inputs Devices'!$A$3:$C$22,3,0))</f>
        <v/>
      </c>
      <c r="P29" s="329"/>
      <c r="Q29" s="329"/>
      <c r="R29" s="329"/>
      <c r="S29" s="329"/>
      <c r="T29" s="329"/>
      <c r="U29" s="329"/>
      <c r="V29" s="329"/>
      <c r="W29" s="329"/>
      <c r="X29" s="329"/>
      <c r="Y29" s="329"/>
      <c r="Z29" s="329"/>
      <c r="AA29" s="329"/>
      <c r="AB29" s="123"/>
      <c r="AC29" s="124"/>
      <c r="AD29" s="123"/>
      <c r="AE29" s="134" t="str">
        <f t="shared" si="1"/>
        <v/>
      </c>
      <c r="AF29" s="124"/>
      <c r="AG29" s="134" t="str">
        <f t="shared" si="2"/>
        <v/>
      </c>
      <c r="AH29" s="299" t="str">
        <f t="shared" si="3"/>
        <v/>
      </c>
      <c r="AI29" s="299"/>
      <c r="AJ29" s="299"/>
      <c r="AK29" s="299"/>
      <c r="AL29" s="299"/>
      <c r="AM29" s="299"/>
      <c r="AN29" s="299"/>
      <c r="AO29" s="299"/>
      <c r="AP29" s="299"/>
      <c r="AQ29" s="300"/>
      <c r="AR29" s="299"/>
    </row>
    <row r="30" spans="1:44" s="134" customFormat="1" ht="13.2" thickTop="1" thickBot="1" x14ac:dyDescent="0.65">
      <c r="A30" s="175">
        <f t="shared" si="0"/>
        <v>0</v>
      </c>
      <c r="B30" s="182" t="s">
        <v>1555</v>
      </c>
      <c r="C30" s="190"/>
      <c r="D30" s="183" t="s">
        <v>1555</v>
      </c>
      <c r="E30" s="191" t="s">
        <v>1555</v>
      </c>
      <c r="F30" s="192"/>
      <c r="G30" s="123"/>
      <c r="H30" s="124"/>
      <c r="I30" s="123"/>
      <c r="J30" s="330"/>
      <c r="K30" s="331" t="str">
        <f>IF(B30="Top of list","(NOT USED)",TEXT(VLOOKUP(B30,'Component Lvl List'!$A$3:$C$135,2,0),"")&amp;C30&amp;"."&amp;TEXT(VLOOKUP(D30,'Device Descriptor List'!$A$3:$C$357,2,0),"")&amp;TEXT(VLOOKUP(E30,'Device Descriptor List'!$A$3:$C$357,2,0),"")&amp;F30)</f>
        <v>(NOT USED)</v>
      </c>
      <c r="L30" s="332" t="str">
        <f>IF(K30="(NOT USED)","",TEXT(VLOOKUP(B30,'Component Lvl List'!$A$3:$C$135,3,0),"")&amp;C30&amp;" "&amp;TEXT(VLOOKUP(D30,'Device Descriptor List'!$A$3:$C$357,3,0),"")&amp;" "&amp;TEXT(VLOOKUP(E30,'Device Descriptor List'!$A$3:$C$357,3,0),"")&amp;F30)</f>
        <v/>
      </c>
      <c r="M30" s="333" t="s">
        <v>1672</v>
      </c>
      <c r="N30" s="333" t="str">
        <f>IF(K30="(NOT USED)","",VLOOKUP(M30,'Inputs Devices'!$A$3:$C$22,2,0))</f>
        <v/>
      </c>
      <c r="O30" s="333" t="str">
        <f>IF(K30="(NOT USED)","",VLOOKUP(M30,'Inputs Devices'!$A$3:$C$22,3,0))</f>
        <v/>
      </c>
      <c r="P30" s="333"/>
      <c r="Q30" s="333"/>
      <c r="R30" s="333"/>
      <c r="S30" s="333"/>
      <c r="T30" s="333"/>
      <c r="U30" s="333"/>
      <c r="V30" s="333"/>
      <c r="W30" s="333"/>
      <c r="X30" s="333"/>
      <c r="Y30" s="333"/>
      <c r="Z30" s="333"/>
      <c r="AA30" s="333"/>
      <c r="AB30" s="123"/>
      <c r="AC30" s="124"/>
      <c r="AD30" s="123"/>
      <c r="AE30" s="134" t="str">
        <f t="shared" si="1"/>
        <v/>
      </c>
      <c r="AF30" s="124"/>
      <c r="AG30" s="134" t="str">
        <f t="shared" si="2"/>
        <v/>
      </c>
      <c r="AH30" s="299" t="str">
        <f t="shared" si="3"/>
        <v/>
      </c>
      <c r="AI30" s="299"/>
      <c r="AJ30" s="299"/>
      <c r="AK30" s="299"/>
      <c r="AL30" s="299"/>
      <c r="AM30" s="299"/>
      <c r="AN30" s="299"/>
      <c r="AO30" s="299"/>
      <c r="AP30" s="299"/>
      <c r="AQ30" s="300"/>
      <c r="AR30" s="299"/>
    </row>
    <row r="31" spans="1:44" s="134" customFormat="1" ht="13.2" thickTop="1" thickBot="1" x14ac:dyDescent="0.65">
      <c r="A31" s="175">
        <f t="shared" si="0"/>
        <v>0</v>
      </c>
      <c r="B31" s="182" t="s">
        <v>1555</v>
      </c>
      <c r="C31" s="190"/>
      <c r="D31" s="183" t="s">
        <v>1555</v>
      </c>
      <c r="E31" s="191" t="s">
        <v>1555</v>
      </c>
      <c r="F31" s="192"/>
      <c r="G31" s="123"/>
      <c r="H31" s="124"/>
      <c r="I31" s="123"/>
      <c r="J31" s="327"/>
      <c r="K31" s="328" t="str">
        <f>IF(B31="Top of list","(NOT USED)",TEXT(VLOOKUP(B31,'Component Lvl List'!$A$3:$C$135,2,0),"")&amp;C31&amp;"."&amp;TEXT(VLOOKUP(D31,'Device Descriptor List'!$A$3:$C$357,2,0),"")&amp;TEXT(VLOOKUP(E31,'Device Descriptor List'!$A$3:$C$357,2,0),"")&amp;F31)</f>
        <v>(NOT USED)</v>
      </c>
      <c r="L31" s="327" t="str">
        <f>IF(K31="(NOT USED)","",TEXT(VLOOKUP(B31,'Component Lvl List'!$A$3:$C$135,3,0),"")&amp;C31&amp;" "&amp;TEXT(VLOOKUP(D31,'Device Descriptor List'!$A$3:$C$357,3,0),"")&amp;" "&amp;TEXT(VLOOKUP(E31,'Device Descriptor List'!$A$3:$C$357,3,0),"")&amp;F31)</f>
        <v/>
      </c>
      <c r="M31" s="329" t="s">
        <v>1672</v>
      </c>
      <c r="N31" s="329" t="str">
        <f>IF(K31="(NOT USED)","",VLOOKUP(M31,'Inputs Devices'!$A$3:$C$22,2,0))</f>
        <v/>
      </c>
      <c r="O31" s="329" t="str">
        <f>IF(K31="(NOT USED)","",VLOOKUP(M31,'Inputs Devices'!$A$3:$C$22,3,0))</f>
        <v/>
      </c>
      <c r="P31" s="329"/>
      <c r="Q31" s="329"/>
      <c r="R31" s="329"/>
      <c r="S31" s="329"/>
      <c r="T31" s="329"/>
      <c r="U31" s="329"/>
      <c r="V31" s="329"/>
      <c r="W31" s="329"/>
      <c r="X31" s="329"/>
      <c r="Y31" s="329"/>
      <c r="Z31" s="329"/>
      <c r="AA31" s="329"/>
      <c r="AB31" s="123"/>
      <c r="AC31" s="124"/>
      <c r="AD31" s="123"/>
      <c r="AE31" s="134" t="str">
        <f t="shared" si="1"/>
        <v/>
      </c>
      <c r="AF31" s="124"/>
      <c r="AG31" s="134" t="str">
        <f t="shared" si="2"/>
        <v/>
      </c>
      <c r="AH31" s="299" t="str">
        <f t="shared" si="3"/>
        <v/>
      </c>
      <c r="AI31" s="299"/>
      <c r="AJ31" s="299"/>
      <c r="AK31" s="299"/>
      <c r="AL31" s="299"/>
      <c r="AM31" s="299"/>
      <c r="AN31" s="299"/>
      <c r="AO31" s="299"/>
      <c r="AP31" s="299"/>
      <c r="AQ31" s="300"/>
      <c r="AR31" s="299"/>
    </row>
    <row r="32" spans="1:44" s="135" customFormat="1" ht="13.2" thickTop="1" thickBot="1" x14ac:dyDescent="0.65">
      <c r="A32" s="174"/>
      <c r="G32" s="123"/>
      <c r="H32" s="124"/>
      <c r="I32" s="123"/>
      <c r="J32" s="325" t="s">
        <v>251</v>
      </c>
      <c r="K32" s="326"/>
      <c r="L32" s="326"/>
      <c r="M32" s="326"/>
      <c r="N32" s="326"/>
      <c r="O32" s="326"/>
      <c r="P32" s="326"/>
      <c r="Q32" s="326"/>
      <c r="R32" s="326"/>
      <c r="S32" s="326"/>
      <c r="T32" s="326"/>
      <c r="U32" s="326"/>
      <c r="V32" s="326"/>
      <c r="W32" s="326"/>
      <c r="X32" s="326"/>
      <c r="Y32" s="326"/>
      <c r="Z32" s="326"/>
      <c r="AA32" s="326"/>
      <c r="AB32" s="123"/>
      <c r="AC32" s="124"/>
      <c r="AD32" s="123"/>
      <c r="AE32" s="134" t="str">
        <f t="shared" si="1"/>
        <v>0.0-?.</v>
      </c>
      <c r="AF32" s="124"/>
      <c r="AH32" s="297"/>
      <c r="AI32" s="297"/>
      <c r="AJ32" s="297"/>
      <c r="AK32" s="297"/>
      <c r="AL32" s="297"/>
      <c r="AM32" s="297"/>
      <c r="AN32" s="297"/>
      <c r="AO32" s="297"/>
      <c r="AP32" s="297"/>
      <c r="AQ32" s="298"/>
      <c r="AR32" s="297"/>
    </row>
    <row r="33" spans="1:44" s="134" customFormat="1" ht="13.2" thickTop="1" thickBot="1" x14ac:dyDescent="0.65">
      <c r="A33" s="175">
        <f t="shared" ref="A33:A69" si="4">IF(K33="(NOT USED)",0,$Y$5+$Y$6+(LEN(K33)))</f>
        <v>0</v>
      </c>
      <c r="B33" s="182" t="s">
        <v>1555</v>
      </c>
      <c r="C33" s="190"/>
      <c r="D33" s="183" t="s">
        <v>1555</v>
      </c>
      <c r="E33" s="191" t="s">
        <v>1555</v>
      </c>
      <c r="F33" s="192"/>
      <c r="G33" s="123"/>
      <c r="H33" s="124"/>
      <c r="I33" s="123"/>
      <c r="J33" s="327"/>
      <c r="K33" s="328" t="str">
        <f>IF(B33="Top of list","(NOT USED)",TEXT(VLOOKUP(B33,'Component Lvl List'!$A$3:$C$135,2,0),"")&amp;C33&amp;"."&amp;TEXT(VLOOKUP(D33,'Device Descriptor List'!$A$3:$C$357,2,0),"")&amp;TEXT(VLOOKUP(E33,'Device Descriptor List'!$A$3:$C$357,2,0),"")&amp;F33)</f>
        <v>(NOT USED)</v>
      </c>
      <c r="L33" s="327" t="str">
        <f>IF(K33="(NOT USED)","",TEXT(VLOOKUP(B33,'Component Lvl List'!$A$3:$C$135,3,0),"")&amp;C33&amp;" "&amp;TEXT(VLOOKUP(D33,'Device Descriptor List'!$A$3:$C$357,3,0),"")&amp;" "&amp;TEXT(VLOOKUP(E33,'Device Descriptor List'!$A$3:$C$357,3,0),"")&amp;F33)</f>
        <v/>
      </c>
      <c r="M33" s="329" t="s">
        <v>1672</v>
      </c>
      <c r="N33" s="329" t="str">
        <f>IF(K33="(NOT USED)","",VLOOKUP(M33,'Inputs Devices'!$A$3:$C$22,2,0))</f>
        <v/>
      </c>
      <c r="O33" s="329" t="str">
        <f>IF(K33="(NOT USED)","",VLOOKUP(M33,'Inputs Devices'!$A$3:$C$22,3,0))</f>
        <v/>
      </c>
      <c r="P33" s="329"/>
      <c r="Q33" s="329"/>
      <c r="R33" s="329"/>
      <c r="S33" s="329"/>
      <c r="T33" s="329"/>
      <c r="U33" s="329"/>
      <c r="V33" s="329"/>
      <c r="W33" s="329"/>
      <c r="X33" s="329"/>
      <c r="Y33" s="329"/>
      <c r="Z33" s="329"/>
      <c r="AA33" s="329"/>
      <c r="AB33" s="123"/>
      <c r="AC33" s="124"/>
      <c r="AD33" s="123"/>
      <c r="AE33" s="134" t="str">
        <f t="shared" si="1"/>
        <v/>
      </c>
      <c r="AF33" s="124"/>
      <c r="AG33" s="134" t="str">
        <f t="shared" ref="AG33:AG69" si="5">IF(OR(K33="",K33="(NOT USED)"),"",K33)</f>
        <v/>
      </c>
      <c r="AH33" s="299"/>
      <c r="AI33" s="299" t="str">
        <f t="shared" ref="AI33:AI69" si="6">IF(OR($AG33="",$M33="Existing"),"","X")</f>
        <v/>
      </c>
      <c r="AJ33" s="299"/>
      <c r="AK33" s="299"/>
      <c r="AL33" s="299"/>
      <c r="AM33" s="299"/>
      <c r="AN33" s="299"/>
      <c r="AO33" s="299"/>
      <c r="AP33" s="299"/>
      <c r="AQ33" s="300"/>
      <c r="AR33" s="299"/>
    </row>
    <row r="34" spans="1:44" s="134" customFormat="1" ht="13.2" thickTop="1" thickBot="1" x14ac:dyDescent="0.65">
      <c r="A34" s="175">
        <f t="shared" si="4"/>
        <v>0</v>
      </c>
      <c r="B34" s="182" t="s">
        <v>1555</v>
      </c>
      <c r="C34" s="190"/>
      <c r="D34" s="183" t="s">
        <v>1555</v>
      </c>
      <c r="E34" s="191" t="s">
        <v>1555</v>
      </c>
      <c r="F34" s="192"/>
      <c r="G34" s="123"/>
      <c r="H34" s="124"/>
      <c r="I34" s="123"/>
      <c r="J34" s="330"/>
      <c r="K34" s="331" t="str">
        <f>IF(B34="Top of list","(NOT USED)",TEXT(VLOOKUP(B34,'Component Lvl List'!$A$3:$C$135,2,0),"")&amp;C34&amp;"."&amp;TEXT(VLOOKUP(D34,'Device Descriptor List'!$A$3:$C$357,2,0),"")&amp;TEXT(VLOOKUP(E34,'Device Descriptor List'!$A$3:$C$357,2,0),"")&amp;F34)</f>
        <v>(NOT USED)</v>
      </c>
      <c r="L34" s="332" t="str">
        <f>IF(K34="(NOT USED)","",TEXT(VLOOKUP(B34,'Component Lvl List'!$A$3:$C$135,3,0),"")&amp;C34&amp;" "&amp;TEXT(VLOOKUP(D34,'Device Descriptor List'!$A$3:$C$357,3,0),"")&amp;" "&amp;TEXT(VLOOKUP(E34,'Device Descriptor List'!$A$3:$C$357,3,0),"")&amp;F34)</f>
        <v/>
      </c>
      <c r="M34" s="333" t="s">
        <v>1672</v>
      </c>
      <c r="N34" s="333" t="str">
        <f>IF(K34="(NOT USED)","",VLOOKUP(M34,'Inputs Devices'!$A$3:$C$22,2,0))</f>
        <v/>
      </c>
      <c r="O34" s="333" t="str">
        <f>IF(K34="(NOT USED)","",VLOOKUP(M34,'Inputs Devices'!$A$3:$C$22,3,0))</f>
        <v/>
      </c>
      <c r="P34" s="333"/>
      <c r="Q34" s="333"/>
      <c r="R34" s="333"/>
      <c r="S34" s="333"/>
      <c r="T34" s="333"/>
      <c r="U34" s="333"/>
      <c r="V34" s="333"/>
      <c r="W34" s="333"/>
      <c r="X34" s="333"/>
      <c r="Y34" s="333"/>
      <c r="Z34" s="333"/>
      <c r="AA34" s="333"/>
      <c r="AB34" s="123"/>
      <c r="AC34" s="124"/>
      <c r="AD34" s="123"/>
      <c r="AE34" s="134" t="str">
        <f t="shared" si="1"/>
        <v/>
      </c>
      <c r="AF34" s="124"/>
      <c r="AG34" s="134" t="str">
        <f t="shared" si="5"/>
        <v/>
      </c>
      <c r="AH34" s="299"/>
      <c r="AI34" s="299" t="str">
        <f t="shared" si="6"/>
        <v/>
      </c>
      <c r="AJ34" s="299"/>
      <c r="AK34" s="299"/>
      <c r="AL34" s="299"/>
      <c r="AM34" s="299"/>
      <c r="AN34" s="299"/>
      <c r="AO34" s="299"/>
      <c r="AP34" s="299"/>
      <c r="AQ34" s="300"/>
      <c r="AR34" s="299"/>
    </row>
    <row r="35" spans="1:44" s="134" customFormat="1" ht="13.2" thickTop="1" thickBot="1" x14ac:dyDescent="0.65">
      <c r="A35" s="175">
        <f t="shared" si="4"/>
        <v>0</v>
      </c>
      <c r="B35" s="182" t="s">
        <v>1555</v>
      </c>
      <c r="C35" s="190"/>
      <c r="D35" s="183" t="s">
        <v>1555</v>
      </c>
      <c r="E35" s="191" t="s">
        <v>1555</v>
      </c>
      <c r="F35" s="192"/>
      <c r="G35" s="123"/>
      <c r="H35" s="124"/>
      <c r="I35" s="123"/>
      <c r="J35" s="327"/>
      <c r="K35" s="328" t="str">
        <f>IF(B35="Top of list","(NOT USED)",TEXT(VLOOKUP(B35,'Component Lvl List'!$A$3:$C$135,2,0),"")&amp;C35&amp;"."&amp;TEXT(VLOOKUP(D35,'Device Descriptor List'!$A$3:$C$357,2,0),"")&amp;TEXT(VLOOKUP(E35,'Device Descriptor List'!$A$3:$C$357,2,0),"")&amp;F35)</f>
        <v>(NOT USED)</v>
      </c>
      <c r="L35" s="327" t="str">
        <f>IF(K35="(NOT USED)","",TEXT(VLOOKUP(B35,'Component Lvl List'!$A$3:$C$135,3,0),"")&amp;C35&amp;" "&amp;TEXT(VLOOKUP(D35,'Device Descriptor List'!$A$3:$C$357,3,0),"")&amp;" "&amp;TEXT(VLOOKUP(E35,'Device Descriptor List'!$A$3:$C$357,3,0),"")&amp;F35)</f>
        <v/>
      </c>
      <c r="M35" s="329" t="s">
        <v>1672</v>
      </c>
      <c r="N35" s="329" t="str">
        <f>IF(K35="(NOT USED)","",VLOOKUP(M35,'Inputs Devices'!$A$3:$C$22,2,0))</f>
        <v/>
      </c>
      <c r="O35" s="329" t="str">
        <f>IF(K35="(NOT USED)","",VLOOKUP(M35,'Inputs Devices'!$A$3:$C$22,3,0))</f>
        <v/>
      </c>
      <c r="P35" s="329"/>
      <c r="Q35" s="329"/>
      <c r="R35" s="329"/>
      <c r="S35" s="329"/>
      <c r="T35" s="329"/>
      <c r="U35" s="329"/>
      <c r="V35" s="329"/>
      <c r="W35" s="329"/>
      <c r="X35" s="329"/>
      <c r="Y35" s="329"/>
      <c r="Z35" s="329"/>
      <c r="AA35" s="329"/>
      <c r="AB35" s="123"/>
      <c r="AC35" s="124"/>
      <c r="AD35" s="123"/>
      <c r="AE35" s="134" t="str">
        <f t="shared" si="1"/>
        <v/>
      </c>
      <c r="AF35" s="124"/>
      <c r="AG35" s="134" t="str">
        <f t="shared" si="5"/>
        <v/>
      </c>
      <c r="AH35" s="299"/>
      <c r="AI35" s="299" t="str">
        <f t="shared" si="6"/>
        <v/>
      </c>
      <c r="AJ35" s="299"/>
      <c r="AK35" s="299"/>
      <c r="AL35" s="299"/>
      <c r="AM35" s="299"/>
      <c r="AN35" s="299"/>
      <c r="AO35" s="299"/>
      <c r="AP35" s="299"/>
      <c r="AQ35" s="300"/>
      <c r="AR35" s="299"/>
    </row>
    <row r="36" spans="1:44" s="134" customFormat="1" ht="13.2" thickTop="1" thickBot="1" x14ac:dyDescent="0.65">
      <c r="A36" s="175">
        <f t="shared" si="4"/>
        <v>0</v>
      </c>
      <c r="B36" s="182" t="s">
        <v>1555</v>
      </c>
      <c r="C36" s="190"/>
      <c r="D36" s="183" t="s">
        <v>1555</v>
      </c>
      <c r="E36" s="191" t="s">
        <v>1555</v>
      </c>
      <c r="F36" s="192"/>
      <c r="G36" s="123"/>
      <c r="H36" s="124"/>
      <c r="I36" s="123"/>
      <c r="J36" s="330"/>
      <c r="K36" s="331" t="str">
        <f>IF(B36="Top of list","(NOT USED)",TEXT(VLOOKUP(B36,'Component Lvl List'!$A$3:$C$135,2,0),"")&amp;C36&amp;"."&amp;TEXT(VLOOKUP(D36,'Device Descriptor List'!$A$3:$C$357,2,0),"")&amp;TEXT(VLOOKUP(E36,'Device Descriptor List'!$A$3:$C$357,2,0),"")&amp;F36)</f>
        <v>(NOT USED)</v>
      </c>
      <c r="L36" s="332" t="str">
        <f>IF(K36="(NOT USED)","",TEXT(VLOOKUP(B36,'Component Lvl List'!$A$3:$C$135,3,0),"")&amp;C36&amp;" "&amp;TEXT(VLOOKUP(D36,'Device Descriptor List'!$A$3:$C$357,3,0),"")&amp;" "&amp;TEXT(VLOOKUP(E36,'Device Descriptor List'!$A$3:$C$357,3,0),"")&amp;F36)</f>
        <v/>
      </c>
      <c r="M36" s="333" t="s">
        <v>1672</v>
      </c>
      <c r="N36" s="333" t="str">
        <f>IF(K36="(NOT USED)","",VLOOKUP(M36,'Inputs Devices'!$A$3:$C$22,2,0))</f>
        <v/>
      </c>
      <c r="O36" s="333" t="str">
        <f>IF(K36="(NOT USED)","",VLOOKUP(M36,'Inputs Devices'!$A$3:$C$22,3,0))</f>
        <v/>
      </c>
      <c r="P36" s="333"/>
      <c r="Q36" s="333"/>
      <c r="R36" s="333"/>
      <c r="S36" s="333"/>
      <c r="T36" s="333"/>
      <c r="U36" s="333"/>
      <c r="V36" s="333"/>
      <c r="W36" s="333"/>
      <c r="X36" s="333"/>
      <c r="Y36" s="333"/>
      <c r="Z36" s="333"/>
      <c r="AA36" s="333"/>
      <c r="AB36" s="123"/>
      <c r="AC36" s="124"/>
      <c r="AD36" s="123"/>
      <c r="AE36" s="134" t="str">
        <f t="shared" si="1"/>
        <v/>
      </c>
      <c r="AF36" s="124"/>
      <c r="AG36" s="134" t="str">
        <f t="shared" si="5"/>
        <v/>
      </c>
      <c r="AH36" s="299"/>
      <c r="AI36" s="299" t="str">
        <f t="shared" si="6"/>
        <v/>
      </c>
      <c r="AJ36" s="299"/>
      <c r="AK36" s="299"/>
      <c r="AL36" s="299"/>
      <c r="AM36" s="299"/>
      <c r="AN36" s="299"/>
      <c r="AO36" s="299"/>
      <c r="AP36" s="299"/>
      <c r="AQ36" s="300"/>
      <c r="AR36" s="299"/>
    </row>
    <row r="37" spans="1:44" s="134" customFormat="1" ht="13.2" thickTop="1" thickBot="1" x14ac:dyDescent="0.65">
      <c r="A37" s="175">
        <f t="shared" si="4"/>
        <v>0</v>
      </c>
      <c r="B37" s="182" t="s">
        <v>1555</v>
      </c>
      <c r="C37" s="190"/>
      <c r="D37" s="183" t="s">
        <v>1555</v>
      </c>
      <c r="E37" s="191" t="s">
        <v>1555</v>
      </c>
      <c r="F37" s="192"/>
      <c r="G37" s="123"/>
      <c r="H37" s="124"/>
      <c r="I37" s="123"/>
      <c r="J37" s="327"/>
      <c r="K37" s="328" t="str">
        <f>IF(B37="Top of list","(NOT USED)",TEXT(VLOOKUP(B37,'Component Lvl List'!$A$3:$C$135,2,0),"")&amp;C37&amp;"."&amp;TEXT(VLOOKUP(D37,'Device Descriptor List'!$A$3:$C$357,2,0),"")&amp;TEXT(VLOOKUP(E37,'Device Descriptor List'!$A$3:$C$357,2,0),"")&amp;F37)</f>
        <v>(NOT USED)</v>
      </c>
      <c r="L37" s="327" t="str">
        <f>IF(K37="(NOT USED)","",TEXT(VLOOKUP(B37,'Component Lvl List'!$A$3:$C$135,3,0),"")&amp;C37&amp;" "&amp;TEXT(VLOOKUP(D37,'Device Descriptor List'!$A$3:$C$357,3,0),"")&amp;" "&amp;TEXT(VLOOKUP(E37,'Device Descriptor List'!$A$3:$C$357,3,0),"")&amp;F37)</f>
        <v/>
      </c>
      <c r="M37" s="329" t="s">
        <v>1672</v>
      </c>
      <c r="N37" s="329" t="str">
        <f>IF(K37="(NOT USED)","",VLOOKUP(M37,'Inputs Devices'!$A$3:$C$22,2,0))</f>
        <v/>
      </c>
      <c r="O37" s="329" t="str">
        <f>IF(K37="(NOT USED)","",VLOOKUP(M37,'Inputs Devices'!$A$3:$C$22,3,0))</f>
        <v/>
      </c>
      <c r="P37" s="329"/>
      <c r="Q37" s="329"/>
      <c r="R37" s="329"/>
      <c r="S37" s="329"/>
      <c r="T37" s="329"/>
      <c r="U37" s="329"/>
      <c r="V37" s="329"/>
      <c r="W37" s="329"/>
      <c r="X37" s="329"/>
      <c r="Y37" s="329"/>
      <c r="Z37" s="329"/>
      <c r="AA37" s="329"/>
      <c r="AB37" s="123"/>
      <c r="AC37" s="124"/>
      <c r="AD37" s="123"/>
      <c r="AE37" s="134" t="str">
        <f t="shared" si="1"/>
        <v/>
      </c>
      <c r="AF37" s="124"/>
      <c r="AG37" s="134" t="str">
        <f t="shared" si="5"/>
        <v/>
      </c>
      <c r="AH37" s="299"/>
      <c r="AI37" s="299" t="str">
        <f t="shared" si="6"/>
        <v/>
      </c>
      <c r="AJ37" s="299"/>
      <c r="AK37" s="299"/>
      <c r="AL37" s="299"/>
      <c r="AM37" s="299"/>
      <c r="AN37" s="299"/>
      <c r="AO37" s="299"/>
      <c r="AP37" s="299"/>
      <c r="AQ37" s="300"/>
      <c r="AR37" s="299"/>
    </row>
    <row r="38" spans="1:44" s="134" customFormat="1" ht="13.2" thickTop="1" thickBot="1" x14ac:dyDescent="0.65">
      <c r="A38" s="175">
        <f t="shared" si="4"/>
        <v>0</v>
      </c>
      <c r="B38" s="182" t="s">
        <v>1555</v>
      </c>
      <c r="C38" s="190"/>
      <c r="D38" s="183" t="s">
        <v>1555</v>
      </c>
      <c r="E38" s="191" t="s">
        <v>1555</v>
      </c>
      <c r="F38" s="192"/>
      <c r="G38" s="123"/>
      <c r="H38" s="124"/>
      <c r="I38" s="123"/>
      <c r="J38" s="330"/>
      <c r="K38" s="331" t="str">
        <f>IF(B38="Top of list","(NOT USED)",TEXT(VLOOKUP(B38,'Component Lvl List'!$A$3:$C$135,2,0),"")&amp;C38&amp;"."&amp;TEXT(VLOOKUP(D38,'Device Descriptor List'!$A$3:$C$357,2,0),"")&amp;TEXT(VLOOKUP(E38,'Device Descriptor List'!$A$3:$C$357,2,0),"")&amp;F38)</f>
        <v>(NOT USED)</v>
      </c>
      <c r="L38" s="332" t="str">
        <f>IF(K38="(NOT USED)","",TEXT(VLOOKUP(B38,'Component Lvl List'!$A$3:$C$135,3,0),"")&amp;C38&amp;" "&amp;TEXT(VLOOKUP(D38,'Device Descriptor List'!$A$3:$C$357,3,0),"")&amp;" "&amp;TEXT(VLOOKUP(E38,'Device Descriptor List'!$A$3:$C$357,3,0),"")&amp;F38)</f>
        <v/>
      </c>
      <c r="M38" s="333" t="s">
        <v>1672</v>
      </c>
      <c r="N38" s="333" t="str">
        <f>IF(K38="(NOT USED)","",VLOOKUP(M38,'Inputs Devices'!$A$3:$C$22,2,0))</f>
        <v/>
      </c>
      <c r="O38" s="333" t="str">
        <f>IF(K38="(NOT USED)","",VLOOKUP(M38,'Inputs Devices'!$A$3:$C$22,3,0))</f>
        <v/>
      </c>
      <c r="P38" s="333"/>
      <c r="Q38" s="333"/>
      <c r="R38" s="333"/>
      <c r="S38" s="333"/>
      <c r="T38" s="333"/>
      <c r="U38" s="333"/>
      <c r="V38" s="333"/>
      <c r="W38" s="333"/>
      <c r="X38" s="333"/>
      <c r="Y38" s="333"/>
      <c r="Z38" s="333"/>
      <c r="AA38" s="333"/>
      <c r="AB38" s="123"/>
      <c r="AC38" s="124"/>
      <c r="AD38" s="123"/>
      <c r="AE38" s="134" t="str">
        <f t="shared" si="1"/>
        <v/>
      </c>
      <c r="AF38" s="124"/>
      <c r="AG38" s="134" t="str">
        <f t="shared" si="5"/>
        <v/>
      </c>
      <c r="AH38" s="299"/>
      <c r="AI38" s="299" t="str">
        <f t="shared" si="6"/>
        <v/>
      </c>
      <c r="AJ38" s="299"/>
      <c r="AK38" s="299"/>
      <c r="AL38" s="299"/>
      <c r="AM38" s="299"/>
      <c r="AN38" s="299"/>
      <c r="AO38" s="299"/>
      <c r="AP38" s="299"/>
      <c r="AQ38" s="300"/>
      <c r="AR38" s="299"/>
    </row>
    <row r="39" spans="1:44" s="134" customFormat="1" ht="13.2" thickTop="1" thickBot="1" x14ac:dyDescent="0.65">
      <c r="A39" s="175">
        <f t="shared" si="4"/>
        <v>0</v>
      </c>
      <c r="B39" s="182" t="s">
        <v>1555</v>
      </c>
      <c r="C39" s="190"/>
      <c r="D39" s="183" t="s">
        <v>1555</v>
      </c>
      <c r="E39" s="191" t="s">
        <v>1555</v>
      </c>
      <c r="F39" s="192"/>
      <c r="G39" s="123"/>
      <c r="H39" s="124"/>
      <c r="I39" s="123"/>
      <c r="J39" s="327"/>
      <c r="K39" s="328" t="str">
        <f>IF(B39="Top of list","(NOT USED)",TEXT(VLOOKUP(B39,'Component Lvl List'!$A$3:$C$135,2,0),"")&amp;C39&amp;"."&amp;TEXT(VLOOKUP(D39,'Device Descriptor List'!$A$3:$C$357,2,0),"")&amp;TEXT(VLOOKUP(E39,'Device Descriptor List'!$A$3:$C$357,2,0),"")&amp;F39)</f>
        <v>(NOT USED)</v>
      </c>
      <c r="L39" s="327" t="str">
        <f>IF(K39="(NOT USED)","",TEXT(VLOOKUP(B39,'Component Lvl List'!$A$3:$C$135,3,0),"")&amp;C39&amp;" "&amp;TEXT(VLOOKUP(D39,'Device Descriptor List'!$A$3:$C$357,3,0),"")&amp;" "&amp;TEXT(VLOOKUP(E39,'Device Descriptor List'!$A$3:$C$357,3,0),"")&amp;F39)</f>
        <v/>
      </c>
      <c r="M39" s="329" t="s">
        <v>1672</v>
      </c>
      <c r="N39" s="329" t="str">
        <f>IF(K39="(NOT USED)","",VLOOKUP(M39,'Inputs Devices'!$A$3:$C$22,2,0))</f>
        <v/>
      </c>
      <c r="O39" s="329" t="str">
        <f>IF(K39="(NOT USED)","",VLOOKUP(M39,'Inputs Devices'!$A$3:$C$22,3,0))</f>
        <v/>
      </c>
      <c r="P39" s="329"/>
      <c r="Q39" s="329"/>
      <c r="R39" s="329"/>
      <c r="S39" s="329"/>
      <c r="T39" s="329"/>
      <c r="U39" s="329"/>
      <c r="V39" s="329"/>
      <c r="W39" s="329"/>
      <c r="X39" s="329"/>
      <c r="Y39" s="329"/>
      <c r="Z39" s="329"/>
      <c r="AA39" s="329"/>
      <c r="AB39" s="123"/>
      <c r="AC39" s="124"/>
      <c r="AD39" s="123"/>
      <c r="AE39" s="134" t="str">
        <f t="shared" si="1"/>
        <v/>
      </c>
      <c r="AF39" s="124"/>
      <c r="AG39" s="134" t="str">
        <f t="shared" si="5"/>
        <v/>
      </c>
      <c r="AH39" s="299"/>
      <c r="AI39" s="299" t="str">
        <f t="shared" si="6"/>
        <v/>
      </c>
      <c r="AJ39" s="299"/>
      <c r="AK39" s="299"/>
      <c r="AL39" s="299"/>
      <c r="AM39" s="299"/>
      <c r="AN39" s="299"/>
      <c r="AO39" s="299"/>
      <c r="AP39" s="299"/>
      <c r="AQ39" s="300"/>
      <c r="AR39" s="299"/>
    </row>
    <row r="40" spans="1:44" s="134" customFormat="1" ht="13.2" thickTop="1" thickBot="1" x14ac:dyDescent="0.65">
      <c r="A40" s="175">
        <f t="shared" si="4"/>
        <v>0</v>
      </c>
      <c r="B40" s="182" t="s">
        <v>1555</v>
      </c>
      <c r="C40" s="190"/>
      <c r="D40" s="183" t="s">
        <v>1555</v>
      </c>
      <c r="E40" s="191" t="s">
        <v>1555</v>
      </c>
      <c r="F40" s="192"/>
      <c r="G40" s="123"/>
      <c r="H40" s="124"/>
      <c r="I40" s="123"/>
      <c r="J40" s="330"/>
      <c r="K40" s="331" t="str">
        <f>IF(B40="Top of list","(NOT USED)",TEXT(VLOOKUP(B40,'Component Lvl List'!$A$3:$C$135,2,0),"")&amp;C40&amp;"."&amp;TEXT(VLOOKUP(D40,'Device Descriptor List'!$A$3:$C$357,2,0),"")&amp;TEXT(VLOOKUP(E40,'Device Descriptor List'!$A$3:$C$357,2,0),"")&amp;F40)</f>
        <v>(NOT USED)</v>
      </c>
      <c r="L40" s="332" t="str">
        <f>IF(K40="(NOT USED)","",TEXT(VLOOKUP(B40,'Component Lvl List'!$A$3:$C$135,3,0),"")&amp;C40&amp;" "&amp;TEXT(VLOOKUP(D40,'Device Descriptor List'!$A$3:$C$357,3,0),"")&amp;" "&amp;TEXT(VLOOKUP(E40,'Device Descriptor List'!$A$3:$C$357,3,0),"")&amp;F40)</f>
        <v/>
      </c>
      <c r="M40" s="333" t="s">
        <v>1672</v>
      </c>
      <c r="N40" s="333" t="str">
        <f>IF(K40="(NOT USED)","",VLOOKUP(M40,'Inputs Devices'!$A$3:$C$22,2,0))</f>
        <v/>
      </c>
      <c r="O40" s="333" t="str">
        <f>IF(K40="(NOT USED)","",VLOOKUP(M40,'Inputs Devices'!$A$3:$C$22,3,0))</f>
        <v/>
      </c>
      <c r="P40" s="333"/>
      <c r="Q40" s="333"/>
      <c r="R40" s="333"/>
      <c r="S40" s="333"/>
      <c r="T40" s="333"/>
      <c r="U40" s="333"/>
      <c r="V40" s="333"/>
      <c r="W40" s="333"/>
      <c r="X40" s="333"/>
      <c r="Y40" s="333"/>
      <c r="Z40" s="333"/>
      <c r="AA40" s="333"/>
      <c r="AB40" s="123"/>
      <c r="AC40" s="124"/>
      <c r="AD40" s="123"/>
      <c r="AE40" s="134" t="str">
        <f t="shared" si="1"/>
        <v/>
      </c>
      <c r="AF40" s="124"/>
      <c r="AG40" s="134" t="str">
        <f t="shared" si="5"/>
        <v/>
      </c>
      <c r="AH40" s="299"/>
      <c r="AI40" s="299" t="str">
        <f t="shared" si="6"/>
        <v/>
      </c>
      <c r="AJ40" s="299"/>
      <c r="AK40" s="299"/>
      <c r="AL40" s="299"/>
      <c r="AM40" s="299"/>
      <c r="AN40" s="299"/>
      <c r="AO40" s="299"/>
      <c r="AP40" s="299"/>
      <c r="AQ40" s="300"/>
      <c r="AR40" s="299"/>
    </row>
    <row r="41" spans="1:44" s="134" customFormat="1" ht="13.2" thickTop="1" thickBot="1" x14ac:dyDescent="0.65">
      <c r="A41" s="175">
        <f t="shared" si="4"/>
        <v>0</v>
      </c>
      <c r="B41" s="182" t="s">
        <v>1555</v>
      </c>
      <c r="C41" s="190"/>
      <c r="D41" s="183" t="s">
        <v>1555</v>
      </c>
      <c r="E41" s="191" t="s">
        <v>1555</v>
      </c>
      <c r="F41" s="192"/>
      <c r="G41" s="123"/>
      <c r="H41" s="124"/>
      <c r="I41" s="123"/>
      <c r="J41" s="327"/>
      <c r="K41" s="328" t="str">
        <f>IF(B41="Top of list","(NOT USED)",TEXT(VLOOKUP(B41,'Component Lvl List'!$A$3:$C$135,2,0),"")&amp;C41&amp;"."&amp;TEXT(VLOOKUP(D41,'Device Descriptor List'!$A$3:$C$357,2,0),"")&amp;TEXT(VLOOKUP(E41,'Device Descriptor List'!$A$3:$C$357,2,0),"")&amp;F41)</f>
        <v>(NOT USED)</v>
      </c>
      <c r="L41" s="327" t="str">
        <f>IF(K41="(NOT USED)","",TEXT(VLOOKUP(B41,'Component Lvl List'!$A$3:$C$135,3,0),"")&amp;C41&amp;" "&amp;TEXT(VLOOKUP(D41,'Device Descriptor List'!$A$3:$C$357,3,0),"")&amp;" "&amp;TEXT(VLOOKUP(E41,'Device Descriptor List'!$A$3:$C$357,3,0),"")&amp;F41)</f>
        <v/>
      </c>
      <c r="M41" s="329" t="s">
        <v>1672</v>
      </c>
      <c r="N41" s="329" t="str">
        <f>IF(K41="(NOT USED)","",VLOOKUP(M41,'Inputs Devices'!$A$3:$C$22,2,0))</f>
        <v/>
      </c>
      <c r="O41" s="329" t="str">
        <f>IF(K41="(NOT USED)","",VLOOKUP(M41,'Inputs Devices'!$A$3:$C$22,3,0))</f>
        <v/>
      </c>
      <c r="P41" s="329"/>
      <c r="Q41" s="329"/>
      <c r="R41" s="329"/>
      <c r="S41" s="329"/>
      <c r="T41" s="329"/>
      <c r="U41" s="329"/>
      <c r="V41" s="329"/>
      <c r="W41" s="329"/>
      <c r="X41" s="329"/>
      <c r="Y41" s="329"/>
      <c r="Z41" s="329"/>
      <c r="AA41" s="329"/>
      <c r="AB41" s="123"/>
      <c r="AC41" s="124"/>
      <c r="AD41" s="123"/>
      <c r="AE41" s="134" t="str">
        <f t="shared" si="1"/>
        <v/>
      </c>
      <c r="AF41" s="124"/>
      <c r="AG41" s="134" t="str">
        <f t="shared" si="5"/>
        <v/>
      </c>
      <c r="AH41" s="299"/>
      <c r="AI41" s="299" t="str">
        <f t="shared" si="6"/>
        <v/>
      </c>
      <c r="AJ41" s="299"/>
      <c r="AK41" s="299"/>
      <c r="AL41" s="299"/>
      <c r="AM41" s="299"/>
      <c r="AN41" s="299"/>
      <c r="AO41" s="299"/>
      <c r="AP41" s="299"/>
      <c r="AQ41" s="300"/>
      <c r="AR41" s="299"/>
    </row>
    <row r="42" spans="1:44" s="134" customFormat="1" ht="13.2" thickTop="1" thickBot="1" x14ac:dyDescent="0.65">
      <c r="A42" s="175">
        <f t="shared" si="4"/>
        <v>0</v>
      </c>
      <c r="B42" s="182" t="s">
        <v>1555</v>
      </c>
      <c r="C42" s="190"/>
      <c r="D42" s="183" t="s">
        <v>1555</v>
      </c>
      <c r="E42" s="191" t="s">
        <v>1555</v>
      </c>
      <c r="F42" s="192"/>
      <c r="G42" s="123"/>
      <c r="H42" s="124"/>
      <c r="I42" s="123"/>
      <c r="J42" s="330"/>
      <c r="K42" s="331" t="str">
        <f>IF(B42="Top of list","(NOT USED)",TEXT(VLOOKUP(B42,'Component Lvl List'!$A$3:$C$135,2,0),"")&amp;C42&amp;"."&amp;TEXT(VLOOKUP(D42,'Device Descriptor List'!$A$3:$C$357,2,0),"")&amp;TEXT(VLOOKUP(E42,'Device Descriptor List'!$A$3:$C$357,2,0),"")&amp;F42)</f>
        <v>(NOT USED)</v>
      </c>
      <c r="L42" s="332" t="str">
        <f>IF(K42="(NOT USED)","",TEXT(VLOOKUP(B42,'Component Lvl List'!$A$3:$C$135,3,0),"")&amp;C42&amp;" "&amp;TEXT(VLOOKUP(D42,'Device Descriptor List'!$A$3:$C$357,3,0),"")&amp;" "&amp;TEXT(VLOOKUP(E42,'Device Descriptor List'!$A$3:$C$357,3,0),"")&amp;F42)</f>
        <v/>
      </c>
      <c r="M42" s="333" t="s">
        <v>1672</v>
      </c>
      <c r="N42" s="333" t="str">
        <f>IF(K42="(NOT USED)","",VLOOKUP(M42,'Inputs Devices'!$A$3:$C$22,2,0))</f>
        <v/>
      </c>
      <c r="O42" s="333" t="str">
        <f>IF(K42="(NOT USED)","",VLOOKUP(M42,'Inputs Devices'!$A$3:$C$22,3,0))</f>
        <v/>
      </c>
      <c r="P42" s="333"/>
      <c r="Q42" s="333"/>
      <c r="R42" s="333"/>
      <c r="S42" s="333"/>
      <c r="T42" s="333"/>
      <c r="U42" s="333"/>
      <c r="V42" s="333"/>
      <c r="W42" s="333"/>
      <c r="X42" s="333"/>
      <c r="Y42" s="333"/>
      <c r="Z42" s="333"/>
      <c r="AA42" s="333"/>
      <c r="AB42" s="123"/>
      <c r="AC42" s="124"/>
      <c r="AD42" s="123"/>
      <c r="AE42" s="134" t="str">
        <f t="shared" si="1"/>
        <v/>
      </c>
      <c r="AF42" s="124"/>
      <c r="AG42" s="134" t="str">
        <f t="shared" si="5"/>
        <v/>
      </c>
      <c r="AH42" s="299"/>
      <c r="AI42" s="299" t="str">
        <f t="shared" si="6"/>
        <v/>
      </c>
      <c r="AJ42" s="299"/>
      <c r="AK42" s="299"/>
      <c r="AL42" s="299"/>
      <c r="AM42" s="299"/>
      <c r="AN42" s="299"/>
      <c r="AO42" s="299"/>
      <c r="AP42" s="299"/>
      <c r="AQ42" s="300"/>
      <c r="AR42" s="299"/>
    </row>
    <row r="43" spans="1:44" s="134" customFormat="1" ht="13.2" thickTop="1" thickBot="1" x14ac:dyDescent="0.65">
      <c r="A43" s="175">
        <f t="shared" si="4"/>
        <v>0</v>
      </c>
      <c r="B43" s="182" t="s">
        <v>1555</v>
      </c>
      <c r="C43" s="190"/>
      <c r="D43" s="183" t="s">
        <v>1555</v>
      </c>
      <c r="E43" s="191" t="s">
        <v>1555</v>
      </c>
      <c r="F43" s="192"/>
      <c r="G43" s="123"/>
      <c r="H43" s="124"/>
      <c r="I43" s="123"/>
      <c r="J43" s="327"/>
      <c r="K43" s="328" t="str">
        <f>IF(B43="Top of list","(NOT USED)",TEXT(VLOOKUP(B43,'Component Lvl List'!$A$3:$C$135,2,0),"")&amp;C43&amp;"."&amp;TEXT(VLOOKUP(D43,'Device Descriptor List'!$A$3:$C$357,2,0),"")&amp;TEXT(VLOOKUP(E43,'Device Descriptor List'!$A$3:$C$357,2,0),"")&amp;F43)</f>
        <v>(NOT USED)</v>
      </c>
      <c r="L43" s="327" t="str">
        <f>IF(K43="(NOT USED)","",TEXT(VLOOKUP(B43,'Component Lvl List'!$A$3:$C$135,3,0),"")&amp;C43&amp;" "&amp;TEXT(VLOOKUP(D43,'Device Descriptor List'!$A$3:$C$357,3,0),"")&amp;" "&amp;TEXT(VLOOKUP(E43,'Device Descriptor List'!$A$3:$C$357,3,0),"")&amp;F43)</f>
        <v/>
      </c>
      <c r="M43" s="329" t="s">
        <v>1672</v>
      </c>
      <c r="N43" s="329" t="str">
        <f>IF(K43="(NOT USED)","",VLOOKUP(M43,'Inputs Devices'!$A$3:$C$22,2,0))</f>
        <v/>
      </c>
      <c r="O43" s="329" t="str">
        <f>IF(K43="(NOT USED)","",VLOOKUP(M43,'Inputs Devices'!$A$3:$C$22,3,0))</f>
        <v/>
      </c>
      <c r="P43" s="329"/>
      <c r="Q43" s="329"/>
      <c r="R43" s="329"/>
      <c r="S43" s="329"/>
      <c r="T43" s="329"/>
      <c r="U43" s="329"/>
      <c r="V43" s="329"/>
      <c r="W43" s="329"/>
      <c r="X43" s="329"/>
      <c r="Y43" s="329"/>
      <c r="Z43" s="329"/>
      <c r="AA43" s="329"/>
      <c r="AB43" s="123"/>
      <c r="AC43" s="124"/>
      <c r="AD43" s="123"/>
      <c r="AE43" s="134" t="str">
        <f t="shared" si="1"/>
        <v/>
      </c>
      <c r="AF43" s="124"/>
      <c r="AG43" s="134" t="str">
        <f t="shared" si="5"/>
        <v/>
      </c>
      <c r="AH43" s="299"/>
      <c r="AI43" s="299" t="str">
        <f t="shared" si="6"/>
        <v/>
      </c>
      <c r="AJ43" s="299"/>
      <c r="AK43" s="299"/>
      <c r="AL43" s="299"/>
      <c r="AM43" s="299"/>
      <c r="AN43" s="299"/>
      <c r="AO43" s="299"/>
      <c r="AP43" s="299"/>
      <c r="AQ43" s="300"/>
      <c r="AR43" s="299"/>
    </row>
    <row r="44" spans="1:44" s="134" customFormat="1" ht="13.2" thickTop="1" thickBot="1" x14ac:dyDescent="0.65">
      <c r="A44" s="175">
        <f t="shared" si="4"/>
        <v>0</v>
      </c>
      <c r="B44" s="182" t="s">
        <v>1555</v>
      </c>
      <c r="C44" s="190"/>
      <c r="D44" s="183" t="s">
        <v>1555</v>
      </c>
      <c r="E44" s="191" t="s">
        <v>1555</v>
      </c>
      <c r="F44" s="192"/>
      <c r="G44" s="123"/>
      <c r="H44" s="124"/>
      <c r="I44" s="123"/>
      <c r="J44" s="330"/>
      <c r="K44" s="331" t="str">
        <f>IF(B44="Top of list","(NOT USED)",TEXT(VLOOKUP(B44,'Component Lvl List'!$A$3:$C$135,2,0),"")&amp;C44&amp;"."&amp;TEXT(VLOOKUP(D44,'Device Descriptor List'!$A$3:$C$357,2,0),"")&amp;TEXT(VLOOKUP(E44,'Device Descriptor List'!$A$3:$C$357,2,0),"")&amp;F44)</f>
        <v>(NOT USED)</v>
      </c>
      <c r="L44" s="332" t="str">
        <f>IF(K44="(NOT USED)","",TEXT(VLOOKUP(B44,'Component Lvl List'!$A$3:$C$135,3,0),"")&amp;C44&amp;" "&amp;TEXT(VLOOKUP(D44,'Device Descriptor List'!$A$3:$C$357,3,0),"")&amp;" "&amp;TEXT(VLOOKUP(E44,'Device Descriptor List'!$A$3:$C$357,3,0),"")&amp;F44)</f>
        <v/>
      </c>
      <c r="M44" s="333" t="s">
        <v>1672</v>
      </c>
      <c r="N44" s="333" t="str">
        <f>IF(K44="(NOT USED)","",VLOOKUP(M44,'Inputs Devices'!$A$3:$C$22,2,0))</f>
        <v/>
      </c>
      <c r="O44" s="333" t="str">
        <f>IF(K44="(NOT USED)","",VLOOKUP(M44,'Inputs Devices'!$A$3:$C$22,3,0))</f>
        <v/>
      </c>
      <c r="P44" s="333"/>
      <c r="Q44" s="333"/>
      <c r="R44" s="333"/>
      <c r="S44" s="333"/>
      <c r="T44" s="333"/>
      <c r="U44" s="333"/>
      <c r="V44" s="333"/>
      <c r="W44" s="333"/>
      <c r="X44" s="333"/>
      <c r="Y44" s="333"/>
      <c r="Z44" s="333"/>
      <c r="AA44" s="333"/>
      <c r="AB44" s="123"/>
      <c r="AC44" s="124"/>
      <c r="AD44" s="123"/>
      <c r="AE44" s="134" t="str">
        <f t="shared" si="1"/>
        <v/>
      </c>
      <c r="AF44" s="124"/>
      <c r="AG44" s="134" t="str">
        <f t="shared" si="5"/>
        <v/>
      </c>
      <c r="AH44" s="299"/>
      <c r="AI44" s="299" t="str">
        <f t="shared" si="6"/>
        <v/>
      </c>
      <c r="AJ44" s="299"/>
      <c r="AK44" s="299"/>
      <c r="AL44" s="299"/>
      <c r="AM44" s="299"/>
      <c r="AN44" s="299"/>
      <c r="AO44" s="299"/>
      <c r="AP44" s="299"/>
      <c r="AQ44" s="300"/>
      <c r="AR44" s="299"/>
    </row>
    <row r="45" spans="1:44" s="134" customFormat="1" ht="13.2" thickTop="1" thickBot="1" x14ac:dyDescent="0.65">
      <c r="A45" s="175">
        <f t="shared" si="4"/>
        <v>0</v>
      </c>
      <c r="B45" s="182" t="s">
        <v>1555</v>
      </c>
      <c r="C45" s="190"/>
      <c r="D45" s="183" t="s">
        <v>1555</v>
      </c>
      <c r="E45" s="191" t="s">
        <v>1555</v>
      </c>
      <c r="F45" s="192"/>
      <c r="G45" s="123"/>
      <c r="H45" s="124"/>
      <c r="I45" s="123"/>
      <c r="J45" s="327"/>
      <c r="K45" s="328" t="str">
        <f>IF(B45="Top of list","(NOT USED)",TEXT(VLOOKUP(B45,'Component Lvl List'!$A$3:$C$135,2,0),"")&amp;C45&amp;"."&amp;TEXT(VLOOKUP(D45,'Device Descriptor List'!$A$3:$C$357,2,0),"")&amp;TEXT(VLOOKUP(E45,'Device Descriptor List'!$A$3:$C$357,2,0),"")&amp;F45)</f>
        <v>(NOT USED)</v>
      </c>
      <c r="L45" s="327" t="str">
        <f>IF(K45="(NOT USED)","",TEXT(VLOOKUP(B45,'Component Lvl List'!$A$3:$C$135,3,0),"")&amp;C45&amp;" "&amp;TEXT(VLOOKUP(D45,'Device Descriptor List'!$A$3:$C$357,3,0),"")&amp;" "&amp;TEXT(VLOOKUP(E45,'Device Descriptor List'!$A$3:$C$357,3,0),"")&amp;F45)</f>
        <v/>
      </c>
      <c r="M45" s="329" t="s">
        <v>1672</v>
      </c>
      <c r="N45" s="329" t="str">
        <f>IF(K45="(NOT USED)","",VLOOKUP(M45,'Inputs Devices'!$A$3:$C$22,2,0))</f>
        <v/>
      </c>
      <c r="O45" s="329" t="str">
        <f>IF(K45="(NOT USED)","",VLOOKUP(M45,'Inputs Devices'!$A$3:$C$22,3,0))</f>
        <v/>
      </c>
      <c r="P45" s="329"/>
      <c r="Q45" s="329"/>
      <c r="R45" s="329"/>
      <c r="S45" s="329"/>
      <c r="T45" s="329"/>
      <c r="U45" s="329"/>
      <c r="V45" s="329"/>
      <c r="W45" s="329"/>
      <c r="X45" s="329"/>
      <c r="Y45" s="329"/>
      <c r="Z45" s="329"/>
      <c r="AA45" s="329"/>
      <c r="AB45" s="123"/>
      <c r="AC45" s="124"/>
      <c r="AD45" s="123"/>
      <c r="AE45" s="134" t="str">
        <f t="shared" si="1"/>
        <v/>
      </c>
      <c r="AF45" s="124"/>
      <c r="AG45" s="134" t="str">
        <f t="shared" si="5"/>
        <v/>
      </c>
      <c r="AH45" s="299"/>
      <c r="AI45" s="299" t="str">
        <f t="shared" si="6"/>
        <v/>
      </c>
      <c r="AJ45" s="299"/>
      <c r="AK45" s="299"/>
      <c r="AL45" s="299"/>
      <c r="AM45" s="299"/>
      <c r="AN45" s="299"/>
      <c r="AO45" s="299"/>
      <c r="AP45" s="299"/>
      <c r="AQ45" s="300"/>
      <c r="AR45" s="299"/>
    </row>
    <row r="46" spans="1:44" s="134" customFormat="1" ht="13.2" thickTop="1" thickBot="1" x14ac:dyDescent="0.65">
      <c r="A46" s="175">
        <f t="shared" si="4"/>
        <v>0</v>
      </c>
      <c r="B46" s="182" t="s">
        <v>1555</v>
      </c>
      <c r="C46" s="190"/>
      <c r="D46" s="183" t="s">
        <v>1555</v>
      </c>
      <c r="E46" s="191" t="s">
        <v>1555</v>
      </c>
      <c r="F46" s="192"/>
      <c r="G46" s="123"/>
      <c r="H46" s="124"/>
      <c r="I46" s="123"/>
      <c r="J46" s="330"/>
      <c r="K46" s="331" t="str">
        <f>IF(B46="Top of list","(NOT USED)",TEXT(VLOOKUP(B46,'Component Lvl List'!$A$3:$C$135,2,0),"")&amp;C46&amp;"."&amp;TEXT(VLOOKUP(D46,'Device Descriptor List'!$A$3:$C$357,2,0),"")&amp;TEXT(VLOOKUP(E46,'Device Descriptor List'!$A$3:$C$357,2,0),"")&amp;F46)</f>
        <v>(NOT USED)</v>
      </c>
      <c r="L46" s="332" t="str">
        <f>IF(K46="(NOT USED)","",TEXT(VLOOKUP(B46,'Component Lvl List'!$A$3:$C$135,3,0),"")&amp;C46&amp;" "&amp;TEXT(VLOOKUP(D46,'Device Descriptor List'!$A$3:$C$357,3,0),"")&amp;" "&amp;TEXT(VLOOKUP(E46,'Device Descriptor List'!$A$3:$C$357,3,0),"")&amp;F46)</f>
        <v/>
      </c>
      <c r="M46" s="333" t="s">
        <v>1672</v>
      </c>
      <c r="N46" s="333" t="str">
        <f>IF(K46="(NOT USED)","",VLOOKUP(M46,'Inputs Devices'!$A$3:$C$22,2,0))</f>
        <v/>
      </c>
      <c r="O46" s="333" t="str">
        <f>IF(K46="(NOT USED)","",VLOOKUP(M46,'Inputs Devices'!$A$3:$C$22,3,0))</f>
        <v/>
      </c>
      <c r="P46" s="333"/>
      <c r="Q46" s="333"/>
      <c r="R46" s="333"/>
      <c r="S46" s="333"/>
      <c r="T46" s="333"/>
      <c r="U46" s="333"/>
      <c r="V46" s="333"/>
      <c r="W46" s="333"/>
      <c r="X46" s="333"/>
      <c r="Y46" s="333"/>
      <c r="Z46" s="333"/>
      <c r="AA46" s="333"/>
      <c r="AB46" s="123"/>
      <c r="AC46" s="124"/>
      <c r="AD46" s="123"/>
      <c r="AE46" s="134" t="str">
        <f t="shared" si="1"/>
        <v/>
      </c>
      <c r="AF46" s="124"/>
      <c r="AG46" s="134" t="str">
        <f t="shared" si="5"/>
        <v/>
      </c>
      <c r="AH46" s="299"/>
      <c r="AI46" s="299" t="str">
        <f t="shared" si="6"/>
        <v/>
      </c>
      <c r="AJ46" s="299"/>
      <c r="AK46" s="299"/>
      <c r="AL46" s="299"/>
      <c r="AM46" s="299"/>
      <c r="AN46" s="299"/>
      <c r="AO46" s="299"/>
      <c r="AP46" s="299"/>
      <c r="AQ46" s="300"/>
      <c r="AR46" s="299"/>
    </row>
    <row r="47" spans="1:44" s="134" customFormat="1" ht="13.2" thickTop="1" thickBot="1" x14ac:dyDescent="0.65">
      <c r="A47" s="175">
        <f t="shared" si="4"/>
        <v>0</v>
      </c>
      <c r="B47" s="182" t="s">
        <v>1555</v>
      </c>
      <c r="C47" s="190"/>
      <c r="D47" s="183" t="s">
        <v>1555</v>
      </c>
      <c r="E47" s="191" t="s">
        <v>1555</v>
      </c>
      <c r="F47" s="192"/>
      <c r="G47" s="123"/>
      <c r="H47" s="124"/>
      <c r="I47" s="123"/>
      <c r="J47" s="327"/>
      <c r="K47" s="328" t="str">
        <f>IF(B47="Top of list","(NOT USED)",TEXT(VLOOKUP(B47,'Component Lvl List'!$A$3:$C$135,2,0),"")&amp;C47&amp;"."&amp;TEXT(VLOOKUP(D47,'Device Descriptor List'!$A$3:$C$357,2,0),"")&amp;TEXT(VLOOKUP(E47,'Device Descriptor List'!$A$3:$C$357,2,0),"")&amp;F47)</f>
        <v>(NOT USED)</v>
      </c>
      <c r="L47" s="327" t="str">
        <f>IF(K47="(NOT USED)","",TEXT(VLOOKUP(B47,'Component Lvl List'!$A$3:$C$135,3,0),"")&amp;C47&amp;" "&amp;TEXT(VLOOKUP(D47,'Device Descriptor List'!$A$3:$C$357,3,0),"")&amp;" "&amp;TEXT(VLOOKUP(E47,'Device Descriptor List'!$A$3:$C$357,3,0),"")&amp;F47)</f>
        <v/>
      </c>
      <c r="M47" s="329" t="s">
        <v>1672</v>
      </c>
      <c r="N47" s="329" t="str">
        <f>IF(K47="(NOT USED)","",VLOOKUP(M47,'Inputs Devices'!$A$3:$C$22,2,0))</f>
        <v/>
      </c>
      <c r="O47" s="329" t="str">
        <f>IF(K47="(NOT USED)","",VLOOKUP(M47,'Inputs Devices'!$A$3:$C$22,3,0))</f>
        <v/>
      </c>
      <c r="P47" s="329"/>
      <c r="Q47" s="329"/>
      <c r="R47" s="329"/>
      <c r="S47" s="329"/>
      <c r="T47" s="329"/>
      <c r="U47" s="329"/>
      <c r="V47" s="329"/>
      <c r="W47" s="329"/>
      <c r="X47" s="329"/>
      <c r="Y47" s="329"/>
      <c r="Z47" s="329"/>
      <c r="AA47" s="329"/>
      <c r="AB47" s="123"/>
      <c r="AC47" s="124"/>
      <c r="AD47" s="123"/>
      <c r="AE47" s="134" t="str">
        <f t="shared" si="1"/>
        <v/>
      </c>
      <c r="AF47" s="124"/>
      <c r="AG47" s="134" t="str">
        <f t="shared" si="5"/>
        <v/>
      </c>
      <c r="AH47" s="299"/>
      <c r="AI47" s="299" t="str">
        <f t="shared" si="6"/>
        <v/>
      </c>
      <c r="AJ47" s="299"/>
      <c r="AK47" s="299"/>
      <c r="AL47" s="299"/>
      <c r="AM47" s="299"/>
      <c r="AN47" s="299"/>
      <c r="AO47" s="299"/>
      <c r="AP47" s="299"/>
      <c r="AQ47" s="300"/>
      <c r="AR47" s="299"/>
    </row>
    <row r="48" spans="1:44" s="134" customFormat="1" ht="13.2" thickTop="1" thickBot="1" x14ac:dyDescent="0.65">
      <c r="A48" s="175">
        <f t="shared" si="4"/>
        <v>0</v>
      </c>
      <c r="B48" s="182" t="s">
        <v>1555</v>
      </c>
      <c r="C48" s="190"/>
      <c r="D48" s="183" t="s">
        <v>1555</v>
      </c>
      <c r="E48" s="191" t="s">
        <v>1555</v>
      </c>
      <c r="F48" s="192"/>
      <c r="G48" s="123"/>
      <c r="H48" s="124"/>
      <c r="I48" s="123"/>
      <c r="J48" s="330"/>
      <c r="K48" s="331" t="str">
        <f>IF(B48="Top of list","(NOT USED)",TEXT(VLOOKUP(B48,'Component Lvl List'!$A$3:$C$135,2,0),"")&amp;C48&amp;"."&amp;TEXT(VLOOKUP(D48,'Device Descriptor List'!$A$3:$C$357,2,0),"")&amp;TEXT(VLOOKUP(E48,'Device Descriptor List'!$A$3:$C$357,2,0),"")&amp;F48)</f>
        <v>(NOT USED)</v>
      </c>
      <c r="L48" s="332" t="str">
        <f>IF(K48="(NOT USED)","",TEXT(VLOOKUP(B48,'Component Lvl List'!$A$3:$C$135,3,0),"")&amp;C48&amp;" "&amp;TEXT(VLOOKUP(D48,'Device Descriptor List'!$A$3:$C$357,3,0),"")&amp;" "&amp;TEXT(VLOOKUP(E48,'Device Descriptor List'!$A$3:$C$357,3,0),"")&amp;F48)</f>
        <v/>
      </c>
      <c r="M48" s="333" t="s">
        <v>1672</v>
      </c>
      <c r="N48" s="333" t="str">
        <f>IF(K48="(NOT USED)","",VLOOKUP(M48,'Inputs Devices'!$A$3:$C$22,2,0))</f>
        <v/>
      </c>
      <c r="O48" s="333" t="str">
        <f>IF(K48="(NOT USED)","",VLOOKUP(M48,'Inputs Devices'!$A$3:$C$22,3,0))</f>
        <v/>
      </c>
      <c r="P48" s="333"/>
      <c r="Q48" s="333"/>
      <c r="R48" s="333"/>
      <c r="S48" s="333"/>
      <c r="T48" s="333"/>
      <c r="U48" s="333"/>
      <c r="V48" s="333"/>
      <c r="W48" s="333"/>
      <c r="X48" s="333"/>
      <c r="Y48" s="333"/>
      <c r="Z48" s="333"/>
      <c r="AA48" s="333"/>
      <c r="AB48" s="123"/>
      <c r="AC48" s="124"/>
      <c r="AD48" s="123"/>
      <c r="AE48" s="134" t="str">
        <f t="shared" si="1"/>
        <v/>
      </c>
      <c r="AF48" s="124"/>
      <c r="AG48" s="134" t="str">
        <f t="shared" si="5"/>
        <v/>
      </c>
      <c r="AH48" s="299"/>
      <c r="AI48" s="299" t="str">
        <f t="shared" si="6"/>
        <v/>
      </c>
      <c r="AJ48" s="299"/>
      <c r="AK48" s="299"/>
      <c r="AL48" s="299"/>
      <c r="AM48" s="299"/>
      <c r="AN48" s="299"/>
      <c r="AO48" s="299"/>
      <c r="AP48" s="299"/>
      <c r="AQ48" s="300"/>
      <c r="AR48" s="299"/>
    </row>
    <row r="49" spans="1:44" s="134" customFormat="1" ht="13.2" thickTop="1" thickBot="1" x14ac:dyDescent="0.65">
      <c r="A49" s="175">
        <f t="shared" si="4"/>
        <v>0</v>
      </c>
      <c r="B49" s="182" t="s">
        <v>1555</v>
      </c>
      <c r="C49" s="190"/>
      <c r="D49" s="183" t="s">
        <v>1555</v>
      </c>
      <c r="E49" s="191" t="s">
        <v>1555</v>
      </c>
      <c r="F49" s="192"/>
      <c r="G49" s="123"/>
      <c r="H49" s="124"/>
      <c r="I49" s="123"/>
      <c r="J49" s="327"/>
      <c r="K49" s="328" t="str">
        <f>IF(B49="Top of list","(NOT USED)",TEXT(VLOOKUP(B49,'Component Lvl List'!$A$3:$C$135,2,0),"")&amp;C49&amp;"."&amp;TEXT(VLOOKUP(D49,'Device Descriptor List'!$A$3:$C$357,2,0),"")&amp;TEXT(VLOOKUP(E49,'Device Descriptor List'!$A$3:$C$357,2,0),"")&amp;F49)</f>
        <v>(NOT USED)</v>
      </c>
      <c r="L49" s="327" t="str">
        <f>IF(K49="(NOT USED)","",TEXT(VLOOKUP(B49,'Component Lvl List'!$A$3:$C$135,3,0),"")&amp;C49&amp;" "&amp;TEXT(VLOOKUP(D49,'Device Descriptor List'!$A$3:$C$357,3,0),"")&amp;" "&amp;TEXT(VLOOKUP(E49,'Device Descriptor List'!$A$3:$C$357,3,0),"")&amp;F49)</f>
        <v/>
      </c>
      <c r="M49" s="329" t="s">
        <v>1672</v>
      </c>
      <c r="N49" s="329" t="str">
        <f>IF(K49="(NOT USED)","",VLOOKUP(M49,'Inputs Devices'!$A$3:$C$22,2,0))</f>
        <v/>
      </c>
      <c r="O49" s="329" t="str">
        <f>IF(K49="(NOT USED)","",VLOOKUP(M49,'Inputs Devices'!$A$3:$C$22,3,0))</f>
        <v/>
      </c>
      <c r="P49" s="329"/>
      <c r="Q49" s="329"/>
      <c r="R49" s="329"/>
      <c r="S49" s="329"/>
      <c r="T49" s="329"/>
      <c r="U49" s="329"/>
      <c r="V49" s="329"/>
      <c r="W49" s="329"/>
      <c r="X49" s="329"/>
      <c r="Y49" s="329"/>
      <c r="Z49" s="329"/>
      <c r="AA49" s="329"/>
      <c r="AB49" s="123"/>
      <c r="AC49" s="124"/>
      <c r="AD49" s="123"/>
      <c r="AE49" s="134" t="str">
        <f t="shared" si="1"/>
        <v/>
      </c>
      <c r="AF49" s="124"/>
      <c r="AG49" s="134" t="str">
        <f t="shared" si="5"/>
        <v/>
      </c>
      <c r="AH49" s="299"/>
      <c r="AI49" s="299" t="str">
        <f t="shared" si="6"/>
        <v/>
      </c>
      <c r="AJ49" s="299"/>
      <c r="AK49" s="299"/>
      <c r="AL49" s="299"/>
      <c r="AM49" s="299"/>
      <c r="AN49" s="299"/>
      <c r="AO49" s="299"/>
      <c r="AP49" s="299"/>
      <c r="AQ49" s="300"/>
      <c r="AR49" s="299"/>
    </row>
    <row r="50" spans="1:44" s="134" customFormat="1" ht="13.2" thickTop="1" thickBot="1" x14ac:dyDescent="0.65">
      <c r="A50" s="175">
        <f t="shared" si="4"/>
        <v>0</v>
      </c>
      <c r="B50" s="182" t="s">
        <v>1555</v>
      </c>
      <c r="C50" s="190"/>
      <c r="D50" s="183" t="s">
        <v>1555</v>
      </c>
      <c r="E50" s="191" t="s">
        <v>1555</v>
      </c>
      <c r="F50" s="192"/>
      <c r="G50" s="123"/>
      <c r="H50" s="124"/>
      <c r="I50" s="123"/>
      <c r="J50" s="330"/>
      <c r="K50" s="331" t="str">
        <f>IF(B50="Top of list","(NOT USED)",TEXT(VLOOKUP(B50,'Component Lvl List'!$A$3:$C$135,2,0),"")&amp;C50&amp;"."&amp;TEXT(VLOOKUP(D50,'Device Descriptor List'!$A$3:$C$357,2,0),"")&amp;TEXT(VLOOKUP(E50,'Device Descriptor List'!$A$3:$C$357,2,0),"")&amp;F50)</f>
        <v>(NOT USED)</v>
      </c>
      <c r="L50" s="332" t="str">
        <f>IF(K50="(NOT USED)","",TEXT(VLOOKUP(B50,'Component Lvl List'!$A$3:$C$135,3,0),"")&amp;C50&amp;" "&amp;TEXT(VLOOKUP(D50,'Device Descriptor List'!$A$3:$C$357,3,0),"")&amp;" "&amp;TEXT(VLOOKUP(E50,'Device Descriptor List'!$A$3:$C$357,3,0),"")&amp;F50)</f>
        <v/>
      </c>
      <c r="M50" s="333" t="s">
        <v>1672</v>
      </c>
      <c r="N50" s="333" t="str">
        <f>IF(K50="(NOT USED)","",VLOOKUP(M50,'Inputs Devices'!$A$3:$C$22,2,0))</f>
        <v/>
      </c>
      <c r="O50" s="333" t="str">
        <f>IF(K50="(NOT USED)","",VLOOKUP(M50,'Inputs Devices'!$A$3:$C$22,3,0))</f>
        <v/>
      </c>
      <c r="P50" s="333"/>
      <c r="Q50" s="333"/>
      <c r="R50" s="333"/>
      <c r="S50" s="333"/>
      <c r="T50" s="333"/>
      <c r="U50" s="333"/>
      <c r="V50" s="333"/>
      <c r="W50" s="333"/>
      <c r="X50" s="333"/>
      <c r="Y50" s="333"/>
      <c r="Z50" s="333"/>
      <c r="AA50" s="333"/>
      <c r="AB50" s="123"/>
      <c r="AC50" s="124"/>
      <c r="AD50" s="123"/>
      <c r="AE50" s="134" t="str">
        <f t="shared" si="1"/>
        <v/>
      </c>
      <c r="AF50" s="124"/>
      <c r="AG50" s="134" t="str">
        <f t="shared" si="5"/>
        <v/>
      </c>
      <c r="AH50" s="299"/>
      <c r="AI50" s="299" t="str">
        <f t="shared" si="6"/>
        <v/>
      </c>
      <c r="AJ50" s="299"/>
      <c r="AK50" s="299"/>
      <c r="AL50" s="299"/>
      <c r="AM50" s="299"/>
      <c r="AN50" s="299"/>
      <c r="AO50" s="299"/>
      <c r="AP50" s="299"/>
      <c r="AQ50" s="300"/>
      <c r="AR50" s="299"/>
    </row>
    <row r="51" spans="1:44" s="134" customFormat="1" ht="13.2" thickTop="1" thickBot="1" x14ac:dyDescent="0.65">
      <c r="A51" s="175">
        <f t="shared" si="4"/>
        <v>0</v>
      </c>
      <c r="B51" s="182" t="s">
        <v>1555</v>
      </c>
      <c r="C51" s="190"/>
      <c r="D51" s="183" t="s">
        <v>1555</v>
      </c>
      <c r="E51" s="191" t="s">
        <v>1555</v>
      </c>
      <c r="F51" s="192"/>
      <c r="G51" s="123"/>
      <c r="H51" s="124"/>
      <c r="I51" s="123"/>
      <c r="J51" s="327"/>
      <c r="K51" s="328" t="str">
        <f>IF(B51="Top of list","(NOT USED)",TEXT(VLOOKUP(B51,'Component Lvl List'!$A$3:$C$135,2,0),"")&amp;C51&amp;"."&amp;TEXT(VLOOKUP(D51,'Device Descriptor List'!$A$3:$C$357,2,0),"")&amp;TEXT(VLOOKUP(E51,'Device Descriptor List'!$A$3:$C$357,2,0),"")&amp;F51)</f>
        <v>(NOT USED)</v>
      </c>
      <c r="L51" s="327" t="str">
        <f>IF(K51="(NOT USED)","",TEXT(VLOOKUP(B51,'Component Lvl List'!$A$3:$C$135,3,0),"")&amp;C51&amp;" "&amp;TEXT(VLOOKUP(D51,'Device Descriptor List'!$A$3:$C$357,3,0),"")&amp;" "&amp;TEXT(VLOOKUP(E51,'Device Descriptor List'!$A$3:$C$357,3,0),"")&amp;F51)</f>
        <v/>
      </c>
      <c r="M51" s="329" t="s">
        <v>1672</v>
      </c>
      <c r="N51" s="329" t="str">
        <f>IF(K51="(NOT USED)","",VLOOKUP(M51,'Inputs Devices'!$A$3:$C$22,2,0))</f>
        <v/>
      </c>
      <c r="O51" s="329" t="str">
        <f>IF(K51="(NOT USED)","",VLOOKUP(M51,'Inputs Devices'!$A$3:$C$22,3,0))</f>
        <v/>
      </c>
      <c r="P51" s="329"/>
      <c r="Q51" s="329"/>
      <c r="R51" s="329"/>
      <c r="S51" s="329"/>
      <c r="T51" s="329"/>
      <c r="U51" s="329"/>
      <c r="V51" s="329"/>
      <c r="W51" s="329"/>
      <c r="X51" s="329"/>
      <c r="Y51" s="329"/>
      <c r="Z51" s="329"/>
      <c r="AA51" s="329"/>
      <c r="AB51" s="123"/>
      <c r="AC51" s="124"/>
      <c r="AD51" s="123"/>
      <c r="AE51" s="134" t="str">
        <f t="shared" si="1"/>
        <v/>
      </c>
      <c r="AF51" s="124"/>
      <c r="AG51" s="134" t="str">
        <f t="shared" si="5"/>
        <v/>
      </c>
      <c r="AH51" s="299"/>
      <c r="AI51" s="299" t="str">
        <f t="shared" si="6"/>
        <v/>
      </c>
      <c r="AJ51" s="299"/>
      <c r="AK51" s="299"/>
      <c r="AL51" s="299"/>
      <c r="AM51" s="299"/>
      <c r="AN51" s="299"/>
      <c r="AO51" s="299"/>
      <c r="AP51" s="299"/>
      <c r="AQ51" s="300"/>
      <c r="AR51" s="299"/>
    </row>
    <row r="52" spans="1:44" s="134" customFormat="1" ht="13.2" thickTop="1" thickBot="1" x14ac:dyDescent="0.65">
      <c r="A52" s="175">
        <f t="shared" si="4"/>
        <v>0</v>
      </c>
      <c r="B52" s="182" t="s">
        <v>1555</v>
      </c>
      <c r="C52" s="190"/>
      <c r="D52" s="183" t="s">
        <v>1555</v>
      </c>
      <c r="E52" s="191" t="s">
        <v>1555</v>
      </c>
      <c r="F52" s="192"/>
      <c r="G52" s="123"/>
      <c r="H52" s="124"/>
      <c r="I52" s="123"/>
      <c r="J52" s="330"/>
      <c r="K52" s="331" t="str">
        <f>IF(B52="Top of list","(NOT USED)",TEXT(VLOOKUP(B52,'Component Lvl List'!$A$3:$C$135,2,0),"")&amp;C52&amp;"."&amp;TEXT(VLOOKUP(D52,'Device Descriptor List'!$A$3:$C$357,2,0),"")&amp;TEXT(VLOOKUP(E52,'Device Descriptor List'!$A$3:$C$357,2,0),"")&amp;F52)</f>
        <v>(NOT USED)</v>
      </c>
      <c r="L52" s="332" t="str">
        <f>IF(K52="(NOT USED)","",TEXT(VLOOKUP(B52,'Component Lvl List'!$A$3:$C$135,3,0),"")&amp;C52&amp;" "&amp;TEXT(VLOOKUP(D52,'Device Descriptor List'!$A$3:$C$357,3,0),"")&amp;" "&amp;TEXT(VLOOKUP(E52,'Device Descriptor List'!$A$3:$C$357,3,0),"")&amp;F52)</f>
        <v/>
      </c>
      <c r="M52" s="333" t="s">
        <v>1672</v>
      </c>
      <c r="N52" s="333" t="str">
        <f>IF(K52="(NOT USED)","",VLOOKUP(M52,'Inputs Devices'!$A$3:$C$22,2,0))</f>
        <v/>
      </c>
      <c r="O52" s="333" t="str">
        <f>IF(K52="(NOT USED)","",VLOOKUP(M52,'Inputs Devices'!$A$3:$C$22,3,0))</f>
        <v/>
      </c>
      <c r="P52" s="333"/>
      <c r="Q52" s="333"/>
      <c r="R52" s="333"/>
      <c r="S52" s="333"/>
      <c r="T52" s="333"/>
      <c r="U52" s="333"/>
      <c r="V52" s="333"/>
      <c r="W52" s="333"/>
      <c r="X52" s="333"/>
      <c r="Y52" s="333"/>
      <c r="Z52" s="333"/>
      <c r="AA52" s="333"/>
      <c r="AB52" s="123"/>
      <c r="AC52" s="124"/>
      <c r="AD52" s="123"/>
      <c r="AE52" s="134" t="str">
        <f t="shared" ref="AE52:AE83" si="7">IF(K52="(NOT USED)","",$L$4&amp;"."&amp;K52)</f>
        <v/>
      </c>
      <c r="AF52" s="124"/>
      <c r="AG52" s="134" t="str">
        <f t="shared" si="5"/>
        <v/>
      </c>
      <c r="AH52" s="299"/>
      <c r="AI52" s="299" t="str">
        <f t="shared" si="6"/>
        <v/>
      </c>
      <c r="AJ52" s="299"/>
      <c r="AK52" s="299"/>
      <c r="AL52" s="299"/>
      <c r="AM52" s="299"/>
      <c r="AN52" s="299"/>
      <c r="AO52" s="299"/>
      <c r="AP52" s="299"/>
      <c r="AQ52" s="300"/>
      <c r="AR52" s="299"/>
    </row>
    <row r="53" spans="1:44" s="134" customFormat="1" ht="13.2" thickTop="1" thickBot="1" x14ac:dyDescent="0.65">
      <c r="A53" s="175">
        <f t="shared" si="4"/>
        <v>0</v>
      </c>
      <c r="B53" s="182" t="s">
        <v>1555</v>
      </c>
      <c r="C53" s="190"/>
      <c r="D53" s="183" t="s">
        <v>1555</v>
      </c>
      <c r="E53" s="191" t="s">
        <v>1555</v>
      </c>
      <c r="F53" s="192"/>
      <c r="G53" s="123"/>
      <c r="H53" s="124"/>
      <c r="I53" s="123"/>
      <c r="J53" s="327"/>
      <c r="K53" s="328" t="str">
        <f>IF(B53="Top of list","(NOT USED)",TEXT(VLOOKUP(B53,'Component Lvl List'!$A$3:$C$135,2,0),"")&amp;C53&amp;"."&amp;TEXT(VLOOKUP(D53,'Device Descriptor List'!$A$3:$C$357,2,0),"")&amp;TEXT(VLOOKUP(E53,'Device Descriptor List'!$A$3:$C$357,2,0),"")&amp;F53)</f>
        <v>(NOT USED)</v>
      </c>
      <c r="L53" s="327" t="str">
        <f>IF(K53="(NOT USED)","",TEXT(VLOOKUP(B53,'Component Lvl List'!$A$3:$C$135,3,0),"")&amp;C53&amp;" "&amp;TEXT(VLOOKUP(D53,'Device Descriptor List'!$A$3:$C$357,3,0),"")&amp;" "&amp;TEXT(VLOOKUP(E53,'Device Descriptor List'!$A$3:$C$357,3,0),"")&amp;F53)</f>
        <v/>
      </c>
      <c r="M53" s="329" t="s">
        <v>1672</v>
      </c>
      <c r="N53" s="329" t="str">
        <f>IF(K53="(NOT USED)","",VLOOKUP(M53,'Inputs Devices'!$A$3:$C$22,2,0))</f>
        <v/>
      </c>
      <c r="O53" s="329" t="str">
        <f>IF(K53="(NOT USED)","",VLOOKUP(M53,'Inputs Devices'!$A$3:$C$22,3,0))</f>
        <v/>
      </c>
      <c r="P53" s="329"/>
      <c r="Q53" s="329"/>
      <c r="R53" s="329"/>
      <c r="S53" s="329"/>
      <c r="T53" s="329"/>
      <c r="U53" s="329"/>
      <c r="V53" s="329"/>
      <c r="W53" s="329"/>
      <c r="X53" s="329"/>
      <c r="Y53" s="329"/>
      <c r="Z53" s="329"/>
      <c r="AA53" s="329"/>
      <c r="AB53" s="123"/>
      <c r="AC53" s="124"/>
      <c r="AD53" s="123"/>
      <c r="AE53" s="134" t="str">
        <f t="shared" si="7"/>
        <v/>
      </c>
      <c r="AF53" s="124"/>
      <c r="AG53" s="134" t="str">
        <f t="shared" si="5"/>
        <v/>
      </c>
      <c r="AH53" s="299"/>
      <c r="AI53" s="299" t="str">
        <f t="shared" si="6"/>
        <v/>
      </c>
      <c r="AJ53" s="299"/>
      <c r="AK53" s="299"/>
      <c r="AL53" s="299"/>
      <c r="AM53" s="299"/>
      <c r="AN53" s="299"/>
      <c r="AO53" s="299"/>
      <c r="AP53" s="299"/>
      <c r="AQ53" s="300"/>
      <c r="AR53" s="299"/>
    </row>
    <row r="54" spans="1:44" s="134" customFormat="1" ht="13.2" thickTop="1" thickBot="1" x14ac:dyDescent="0.65">
      <c r="A54" s="175">
        <f t="shared" si="4"/>
        <v>0</v>
      </c>
      <c r="B54" s="182" t="s">
        <v>1555</v>
      </c>
      <c r="C54" s="190"/>
      <c r="D54" s="183" t="s">
        <v>1555</v>
      </c>
      <c r="E54" s="191" t="s">
        <v>1555</v>
      </c>
      <c r="F54" s="192"/>
      <c r="G54" s="123"/>
      <c r="H54" s="124"/>
      <c r="I54" s="123"/>
      <c r="J54" s="330"/>
      <c r="K54" s="331" t="str">
        <f>IF(B54="Top of list","(NOT USED)",TEXT(VLOOKUP(B54,'Component Lvl List'!$A$3:$C$135,2,0),"")&amp;C54&amp;"."&amp;TEXT(VLOOKUP(D54,'Device Descriptor List'!$A$3:$C$357,2,0),"")&amp;TEXT(VLOOKUP(E54,'Device Descriptor List'!$A$3:$C$357,2,0),"")&amp;F54)</f>
        <v>(NOT USED)</v>
      </c>
      <c r="L54" s="332" t="str">
        <f>IF(K54="(NOT USED)","",TEXT(VLOOKUP(B54,'Component Lvl List'!$A$3:$C$135,3,0),"")&amp;C54&amp;" "&amp;TEXT(VLOOKUP(D54,'Device Descriptor List'!$A$3:$C$357,3,0),"")&amp;" "&amp;TEXT(VLOOKUP(E54,'Device Descriptor List'!$A$3:$C$357,3,0),"")&amp;F54)</f>
        <v/>
      </c>
      <c r="M54" s="333" t="s">
        <v>1672</v>
      </c>
      <c r="N54" s="333" t="str">
        <f>IF(K54="(NOT USED)","",VLOOKUP(M54,'Inputs Devices'!$A$3:$C$22,2,0))</f>
        <v/>
      </c>
      <c r="O54" s="333" t="str">
        <f>IF(K54="(NOT USED)","",VLOOKUP(M54,'Inputs Devices'!$A$3:$C$22,3,0))</f>
        <v/>
      </c>
      <c r="P54" s="333"/>
      <c r="Q54" s="333"/>
      <c r="R54" s="333"/>
      <c r="S54" s="333"/>
      <c r="T54" s="333"/>
      <c r="U54" s="333"/>
      <c r="V54" s="333"/>
      <c r="W54" s="333"/>
      <c r="X54" s="333"/>
      <c r="Y54" s="333"/>
      <c r="Z54" s="333"/>
      <c r="AA54" s="333"/>
      <c r="AB54" s="123"/>
      <c r="AC54" s="124"/>
      <c r="AD54" s="123"/>
      <c r="AE54" s="134" t="str">
        <f t="shared" si="7"/>
        <v/>
      </c>
      <c r="AF54" s="124"/>
      <c r="AG54" s="134" t="str">
        <f t="shared" si="5"/>
        <v/>
      </c>
      <c r="AH54" s="299"/>
      <c r="AI54" s="299" t="str">
        <f t="shared" si="6"/>
        <v/>
      </c>
      <c r="AJ54" s="299"/>
      <c r="AK54" s="299"/>
      <c r="AL54" s="299"/>
      <c r="AM54" s="299"/>
      <c r="AN54" s="299"/>
      <c r="AO54" s="299"/>
      <c r="AP54" s="299"/>
      <c r="AQ54" s="300"/>
      <c r="AR54" s="299"/>
    </row>
    <row r="55" spans="1:44" s="134" customFormat="1" ht="13.2" thickTop="1" thickBot="1" x14ac:dyDescent="0.65">
      <c r="A55" s="175">
        <f t="shared" si="4"/>
        <v>0</v>
      </c>
      <c r="B55" s="182" t="s">
        <v>1555</v>
      </c>
      <c r="C55" s="190"/>
      <c r="D55" s="183" t="s">
        <v>1555</v>
      </c>
      <c r="E55" s="191" t="s">
        <v>1555</v>
      </c>
      <c r="F55" s="192"/>
      <c r="G55" s="123"/>
      <c r="H55" s="124"/>
      <c r="I55" s="123"/>
      <c r="J55" s="327"/>
      <c r="K55" s="328" t="str">
        <f>IF(B55="Top of list","(NOT USED)",TEXT(VLOOKUP(B55,'Component Lvl List'!$A$3:$C$135,2,0),"")&amp;C55&amp;"."&amp;TEXT(VLOOKUP(D55,'Device Descriptor List'!$A$3:$C$357,2,0),"")&amp;TEXT(VLOOKUP(E55,'Device Descriptor List'!$A$3:$C$357,2,0),"")&amp;F55)</f>
        <v>(NOT USED)</v>
      </c>
      <c r="L55" s="327" t="str">
        <f>IF(K55="(NOT USED)","",TEXT(VLOOKUP(B55,'Component Lvl List'!$A$3:$C$135,3,0),"")&amp;C55&amp;" "&amp;TEXT(VLOOKUP(D55,'Device Descriptor List'!$A$3:$C$357,3,0),"")&amp;" "&amp;TEXT(VLOOKUP(E55,'Device Descriptor List'!$A$3:$C$357,3,0),"")&amp;F55)</f>
        <v/>
      </c>
      <c r="M55" s="329" t="s">
        <v>1672</v>
      </c>
      <c r="N55" s="329" t="str">
        <f>IF(K55="(NOT USED)","",VLOOKUP(M55,'Inputs Devices'!$A$3:$C$22,2,0))</f>
        <v/>
      </c>
      <c r="O55" s="329" t="str">
        <f>IF(K55="(NOT USED)","",VLOOKUP(M55,'Inputs Devices'!$A$3:$C$22,3,0))</f>
        <v/>
      </c>
      <c r="P55" s="329"/>
      <c r="Q55" s="329"/>
      <c r="R55" s="329"/>
      <c r="S55" s="329"/>
      <c r="T55" s="329"/>
      <c r="U55" s="329"/>
      <c r="V55" s="329"/>
      <c r="W55" s="329"/>
      <c r="X55" s="329"/>
      <c r="Y55" s="329"/>
      <c r="Z55" s="329"/>
      <c r="AA55" s="329"/>
      <c r="AB55" s="123"/>
      <c r="AC55" s="124"/>
      <c r="AD55" s="123"/>
      <c r="AE55" s="134" t="str">
        <f t="shared" si="7"/>
        <v/>
      </c>
      <c r="AF55" s="124"/>
      <c r="AG55" s="134" t="str">
        <f t="shared" si="5"/>
        <v/>
      </c>
      <c r="AH55" s="299"/>
      <c r="AI55" s="299" t="str">
        <f t="shared" si="6"/>
        <v/>
      </c>
      <c r="AJ55" s="299"/>
      <c r="AK55" s="299"/>
      <c r="AL55" s="299"/>
      <c r="AM55" s="299"/>
      <c r="AN55" s="299"/>
      <c r="AO55" s="299"/>
      <c r="AP55" s="299"/>
      <c r="AQ55" s="300"/>
      <c r="AR55" s="299"/>
    </row>
    <row r="56" spans="1:44" s="134" customFormat="1" ht="13.2" thickTop="1" thickBot="1" x14ac:dyDescent="0.65">
      <c r="A56" s="175">
        <f t="shared" si="4"/>
        <v>0</v>
      </c>
      <c r="B56" s="182" t="s">
        <v>1555</v>
      </c>
      <c r="C56" s="190"/>
      <c r="D56" s="183" t="s">
        <v>1555</v>
      </c>
      <c r="E56" s="191" t="s">
        <v>1555</v>
      </c>
      <c r="F56" s="192"/>
      <c r="G56" s="123"/>
      <c r="H56" s="124"/>
      <c r="I56" s="123"/>
      <c r="J56" s="330"/>
      <c r="K56" s="331" t="str">
        <f>IF(B56="Top of list","(NOT USED)",TEXT(VLOOKUP(B56,'Component Lvl List'!$A$3:$C$135,2,0),"")&amp;C56&amp;"."&amp;TEXT(VLOOKUP(D56,'Device Descriptor List'!$A$3:$C$357,2,0),"")&amp;TEXT(VLOOKUP(E56,'Device Descriptor List'!$A$3:$C$357,2,0),"")&amp;F56)</f>
        <v>(NOT USED)</v>
      </c>
      <c r="L56" s="332" t="str">
        <f>IF(K56="(NOT USED)","",TEXT(VLOOKUP(B56,'Component Lvl List'!$A$3:$C$135,3,0),"")&amp;C56&amp;" "&amp;TEXT(VLOOKUP(D56,'Device Descriptor List'!$A$3:$C$357,3,0),"")&amp;" "&amp;TEXT(VLOOKUP(E56,'Device Descriptor List'!$A$3:$C$357,3,0),"")&amp;F56)</f>
        <v/>
      </c>
      <c r="M56" s="333" t="s">
        <v>1672</v>
      </c>
      <c r="N56" s="333" t="str">
        <f>IF(K56="(NOT USED)","",VLOOKUP(M56,'Inputs Devices'!$A$3:$C$22,2,0))</f>
        <v/>
      </c>
      <c r="O56" s="333" t="str">
        <f>IF(K56="(NOT USED)","",VLOOKUP(M56,'Inputs Devices'!$A$3:$C$22,3,0))</f>
        <v/>
      </c>
      <c r="P56" s="333"/>
      <c r="Q56" s="333"/>
      <c r="R56" s="333"/>
      <c r="S56" s="333"/>
      <c r="T56" s="333"/>
      <c r="U56" s="333"/>
      <c r="V56" s="333"/>
      <c r="W56" s="333"/>
      <c r="X56" s="333"/>
      <c r="Y56" s="333"/>
      <c r="Z56" s="333"/>
      <c r="AA56" s="333"/>
      <c r="AB56" s="123"/>
      <c r="AC56" s="124"/>
      <c r="AD56" s="123"/>
      <c r="AE56" s="134" t="str">
        <f t="shared" si="7"/>
        <v/>
      </c>
      <c r="AF56" s="124"/>
      <c r="AG56" s="134" t="str">
        <f t="shared" si="5"/>
        <v/>
      </c>
      <c r="AH56" s="299"/>
      <c r="AI56" s="299" t="str">
        <f t="shared" si="6"/>
        <v/>
      </c>
      <c r="AJ56" s="299"/>
      <c r="AK56" s="299"/>
      <c r="AL56" s="299"/>
      <c r="AM56" s="299"/>
      <c r="AN56" s="299"/>
      <c r="AO56" s="299"/>
      <c r="AP56" s="299"/>
      <c r="AQ56" s="300"/>
      <c r="AR56" s="299"/>
    </row>
    <row r="57" spans="1:44" s="134" customFormat="1" ht="13.2" thickTop="1" thickBot="1" x14ac:dyDescent="0.65">
      <c r="A57" s="175">
        <f t="shared" si="4"/>
        <v>0</v>
      </c>
      <c r="B57" s="182" t="s">
        <v>1555</v>
      </c>
      <c r="C57" s="190"/>
      <c r="D57" s="183" t="s">
        <v>1555</v>
      </c>
      <c r="E57" s="191" t="s">
        <v>1555</v>
      </c>
      <c r="F57" s="192"/>
      <c r="G57" s="123"/>
      <c r="H57" s="124"/>
      <c r="I57" s="123"/>
      <c r="J57" s="327"/>
      <c r="K57" s="328" t="str">
        <f>IF(B57="Top of list","(NOT USED)",TEXT(VLOOKUP(B57,'Component Lvl List'!$A$3:$C$135,2,0),"")&amp;C57&amp;"."&amp;TEXT(VLOOKUP(D57,'Device Descriptor List'!$A$3:$C$357,2,0),"")&amp;TEXT(VLOOKUP(E57,'Device Descriptor List'!$A$3:$C$357,2,0),"")&amp;F57)</f>
        <v>(NOT USED)</v>
      </c>
      <c r="L57" s="327" t="str">
        <f>IF(K57="(NOT USED)","",TEXT(VLOOKUP(B57,'Component Lvl List'!$A$3:$C$135,3,0),"")&amp;C57&amp;" "&amp;TEXT(VLOOKUP(D57,'Device Descriptor List'!$A$3:$C$357,3,0),"")&amp;" "&amp;TEXT(VLOOKUP(E57,'Device Descriptor List'!$A$3:$C$357,3,0),"")&amp;F57)</f>
        <v/>
      </c>
      <c r="M57" s="329" t="s">
        <v>1672</v>
      </c>
      <c r="N57" s="329" t="str">
        <f>IF(K57="(NOT USED)","",VLOOKUP(M57,'Inputs Devices'!$A$3:$C$22,2,0))</f>
        <v/>
      </c>
      <c r="O57" s="329" t="str">
        <f>IF(K57="(NOT USED)","",VLOOKUP(M57,'Inputs Devices'!$A$3:$C$22,3,0))</f>
        <v/>
      </c>
      <c r="P57" s="329"/>
      <c r="Q57" s="329"/>
      <c r="R57" s="329"/>
      <c r="S57" s="329"/>
      <c r="T57" s="329"/>
      <c r="U57" s="329"/>
      <c r="V57" s="329"/>
      <c r="W57" s="329"/>
      <c r="X57" s="329"/>
      <c r="Y57" s="329"/>
      <c r="Z57" s="329"/>
      <c r="AA57" s="329"/>
      <c r="AB57" s="123"/>
      <c r="AC57" s="124"/>
      <c r="AD57" s="123"/>
      <c r="AE57" s="134" t="str">
        <f t="shared" si="7"/>
        <v/>
      </c>
      <c r="AF57" s="124"/>
      <c r="AG57" s="134" t="str">
        <f t="shared" si="5"/>
        <v/>
      </c>
      <c r="AH57" s="299"/>
      <c r="AI57" s="299" t="str">
        <f t="shared" si="6"/>
        <v/>
      </c>
      <c r="AJ57" s="299"/>
      <c r="AK57" s="299"/>
      <c r="AL57" s="299"/>
      <c r="AM57" s="299"/>
      <c r="AN57" s="299"/>
      <c r="AO57" s="299"/>
      <c r="AP57" s="299"/>
      <c r="AQ57" s="300"/>
      <c r="AR57" s="299"/>
    </row>
    <row r="58" spans="1:44" s="134" customFormat="1" ht="13.2" thickTop="1" thickBot="1" x14ac:dyDescent="0.65">
      <c r="A58" s="175">
        <f t="shared" si="4"/>
        <v>0</v>
      </c>
      <c r="B58" s="182" t="s">
        <v>1555</v>
      </c>
      <c r="C58" s="190"/>
      <c r="D58" s="183" t="s">
        <v>1555</v>
      </c>
      <c r="E58" s="191" t="s">
        <v>1555</v>
      </c>
      <c r="F58" s="192"/>
      <c r="G58" s="123"/>
      <c r="H58" s="124"/>
      <c r="I58" s="123"/>
      <c r="J58" s="330"/>
      <c r="K58" s="331" t="str">
        <f>IF(B58="Top of list","(NOT USED)",TEXT(VLOOKUP(B58,'Component Lvl List'!$A$3:$C$135,2,0),"")&amp;C58&amp;"."&amp;TEXT(VLOOKUP(D58,'Device Descriptor List'!$A$3:$C$357,2,0),"")&amp;TEXT(VLOOKUP(E58,'Device Descriptor List'!$A$3:$C$357,2,0),"")&amp;F58)</f>
        <v>(NOT USED)</v>
      </c>
      <c r="L58" s="332" t="str">
        <f>IF(K58="(NOT USED)","",TEXT(VLOOKUP(B58,'Component Lvl List'!$A$3:$C$135,3,0),"")&amp;C58&amp;" "&amp;TEXT(VLOOKUP(D58,'Device Descriptor List'!$A$3:$C$357,3,0),"")&amp;" "&amp;TEXT(VLOOKUP(E58,'Device Descriptor List'!$A$3:$C$357,3,0),"")&amp;F58)</f>
        <v/>
      </c>
      <c r="M58" s="333" t="s">
        <v>1672</v>
      </c>
      <c r="N58" s="333" t="str">
        <f>IF(K58="(NOT USED)","",VLOOKUP(M58,'Inputs Devices'!$A$3:$C$22,2,0))</f>
        <v/>
      </c>
      <c r="O58" s="333" t="str">
        <f>IF(K58="(NOT USED)","",VLOOKUP(M58,'Inputs Devices'!$A$3:$C$22,3,0))</f>
        <v/>
      </c>
      <c r="P58" s="333"/>
      <c r="Q58" s="333"/>
      <c r="R58" s="333"/>
      <c r="S58" s="333"/>
      <c r="T58" s="333"/>
      <c r="U58" s="333"/>
      <c r="V58" s="333"/>
      <c r="W58" s="333"/>
      <c r="X58" s="333"/>
      <c r="Y58" s="333"/>
      <c r="Z58" s="333"/>
      <c r="AA58" s="333"/>
      <c r="AB58" s="123"/>
      <c r="AC58" s="124"/>
      <c r="AD58" s="123"/>
      <c r="AE58" s="134" t="str">
        <f t="shared" si="7"/>
        <v/>
      </c>
      <c r="AF58" s="124"/>
      <c r="AG58" s="134" t="str">
        <f t="shared" si="5"/>
        <v/>
      </c>
      <c r="AH58" s="299"/>
      <c r="AI58" s="299" t="str">
        <f t="shared" si="6"/>
        <v/>
      </c>
      <c r="AJ58" s="299"/>
      <c r="AK58" s="299"/>
      <c r="AL58" s="299"/>
      <c r="AM58" s="299"/>
      <c r="AN58" s="299"/>
      <c r="AO58" s="299"/>
      <c r="AP58" s="299"/>
      <c r="AQ58" s="300"/>
      <c r="AR58" s="299"/>
    </row>
    <row r="59" spans="1:44" s="134" customFormat="1" ht="13.2" thickTop="1" thickBot="1" x14ac:dyDescent="0.65">
      <c r="A59" s="175">
        <f t="shared" si="4"/>
        <v>0</v>
      </c>
      <c r="B59" s="182" t="s">
        <v>1555</v>
      </c>
      <c r="C59" s="190"/>
      <c r="D59" s="183" t="s">
        <v>1555</v>
      </c>
      <c r="E59" s="191" t="s">
        <v>1555</v>
      </c>
      <c r="F59" s="192"/>
      <c r="G59" s="123"/>
      <c r="H59" s="124"/>
      <c r="I59" s="123"/>
      <c r="J59" s="327"/>
      <c r="K59" s="328" t="str">
        <f>IF(B59="Top of list","(NOT USED)",TEXT(VLOOKUP(B59,'Component Lvl List'!$A$3:$C$135,2,0),"")&amp;C59&amp;"."&amp;TEXT(VLOOKUP(D59,'Device Descriptor List'!$A$3:$C$357,2,0),"")&amp;TEXT(VLOOKUP(E59,'Device Descriptor List'!$A$3:$C$357,2,0),"")&amp;F59)</f>
        <v>(NOT USED)</v>
      </c>
      <c r="L59" s="327" t="str">
        <f>IF(K59="(NOT USED)","",TEXT(VLOOKUP(B59,'Component Lvl List'!$A$3:$C$135,3,0),"")&amp;C59&amp;" "&amp;TEXT(VLOOKUP(D59,'Device Descriptor List'!$A$3:$C$357,3,0),"")&amp;" "&amp;TEXT(VLOOKUP(E59,'Device Descriptor List'!$A$3:$C$357,3,0),"")&amp;F59)</f>
        <v/>
      </c>
      <c r="M59" s="329" t="s">
        <v>1672</v>
      </c>
      <c r="N59" s="329" t="str">
        <f>IF(K59="(NOT USED)","",VLOOKUP(M59,'Inputs Devices'!$A$3:$C$22,2,0))</f>
        <v/>
      </c>
      <c r="O59" s="329" t="str">
        <f>IF(K59="(NOT USED)","",VLOOKUP(M59,'Inputs Devices'!$A$3:$C$22,3,0))</f>
        <v/>
      </c>
      <c r="P59" s="329"/>
      <c r="Q59" s="329"/>
      <c r="R59" s="329"/>
      <c r="S59" s="329"/>
      <c r="T59" s="329"/>
      <c r="U59" s="329"/>
      <c r="V59" s="329"/>
      <c r="W59" s="329"/>
      <c r="X59" s="329"/>
      <c r="Y59" s="329"/>
      <c r="Z59" s="329"/>
      <c r="AA59" s="329"/>
      <c r="AB59" s="123"/>
      <c r="AC59" s="124"/>
      <c r="AD59" s="123"/>
      <c r="AE59" s="134" t="str">
        <f t="shared" si="7"/>
        <v/>
      </c>
      <c r="AF59" s="124"/>
      <c r="AG59" s="134" t="str">
        <f t="shared" si="5"/>
        <v/>
      </c>
      <c r="AH59" s="299"/>
      <c r="AI59" s="299" t="str">
        <f t="shared" si="6"/>
        <v/>
      </c>
      <c r="AJ59" s="299"/>
      <c r="AK59" s="299"/>
      <c r="AL59" s="299"/>
      <c r="AM59" s="299"/>
      <c r="AN59" s="299"/>
      <c r="AO59" s="299"/>
      <c r="AP59" s="299"/>
      <c r="AQ59" s="300"/>
      <c r="AR59" s="299"/>
    </row>
    <row r="60" spans="1:44" s="134" customFormat="1" ht="13.2" thickTop="1" thickBot="1" x14ac:dyDescent="0.65">
      <c r="A60" s="175">
        <f t="shared" si="4"/>
        <v>0</v>
      </c>
      <c r="B60" s="182" t="s">
        <v>1555</v>
      </c>
      <c r="C60" s="190"/>
      <c r="D60" s="183" t="s">
        <v>1555</v>
      </c>
      <c r="E60" s="191" t="s">
        <v>1555</v>
      </c>
      <c r="F60" s="192"/>
      <c r="G60" s="123"/>
      <c r="H60" s="124"/>
      <c r="I60" s="123"/>
      <c r="J60" s="330"/>
      <c r="K60" s="331" t="str">
        <f>IF(B60="Top of list","(NOT USED)",TEXT(VLOOKUP(B60,'Component Lvl List'!$A$3:$C$135,2,0),"")&amp;C60&amp;"."&amp;TEXT(VLOOKUP(D60,'Device Descriptor List'!$A$3:$C$357,2,0),"")&amp;TEXT(VLOOKUP(E60,'Device Descriptor List'!$A$3:$C$357,2,0),"")&amp;F60)</f>
        <v>(NOT USED)</v>
      </c>
      <c r="L60" s="332" t="str">
        <f>IF(K60="(NOT USED)","",TEXT(VLOOKUP(B60,'Component Lvl List'!$A$3:$C$135,3,0),"")&amp;C60&amp;" "&amp;TEXT(VLOOKUP(D60,'Device Descriptor List'!$A$3:$C$357,3,0),"")&amp;" "&amp;TEXT(VLOOKUP(E60,'Device Descriptor List'!$A$3:$C$357,3,0),"")&amp;F60)</f>
        <v/>
      </c>
      <c r="M60" s="333" t="s">
        <v>1672</v>
      </c>
      <c r="N60" s="333" t="str">
        <f>IF(K60="(NOT USED)","",VLOOKUP(M60,'Inputs Devices'!$A$3:$C$22,2,0))</f>
        <v/>
      </c>
      <c r="O60" s="333" t="str">
        <f>IF(K60="(NOT USED)","",VLOOKUP(M60,'Inputs Devices'!$A$3:$C$22,3,0))</f>
        <v/>
      </c>
      <c r="P60" s="333"/>
      <c r="Q60" s="333"/>
      <c r="R60" s="333"/>
      <c r="S60" s="333"/>
      <c r="T60" s="333"/>
      <c r="U60" s="333"/>
      <c r="V60" s="333"/>
      <c r="W60" s="333"/>
      <c r="X60" s="333"/>
      <c r="Y60" s="333"/>
      <c r="Z60" s="333"/>
      <c r="AA60" s="333"/>
      <c r="AB60" s="123"/>
      <c r="AC60" s="124"/>
      <c r="AD60" s="123"/>
      <c r="AE60" s="134" t="str">
        <f t="shared" si="7"/>
        <v/>
      </c>
      <c r="AF60" s="124"/>
      <c r="AG60" s="134" t="str">
        <f t="shared" si="5"/>
        <v/>
      </c>
      <c r="AH60" s="299"/>
      <c r="AI60" s="299" t="str">
        <f t="shared" si="6"/>
        <v/>
      </c>
      <c r="AJ60" s="299"/>
      <c r="AK60" s="299"/>
      <c r="AL60" s="299"/>
      <c r="AM60" s="299"/>
      <c r="AN60" s="299"/>
      <c r="AO60" s="299"/>
      <c r="AP60" s="299"/>
      <c r="AQ60" s="300"/>
      <c r="AR60" s="299"/>
    </row>
    <row r="61" spans="1:44" s="134" customFormat="1" ht="13.2" thickTop="1" thickBot="1" x14ac:dyDescent="0.65">
      <c r="A61" s="175">
        <f t="shared" si="4"/>
        <v>0</v>
      </c>
      <c r="B61" s="182" t="s">
        <v>1555</v>
      </c>
      <c r="C61" s="190"/>
      <c r="D61" s="183" t="s">
        <v>1555</v>
      </c>
      <c r="E61" s="191" t="s">
        <v>1555</v>
      </c>
      <c r="F61" s="192"/>
      <c r="G61" s="123"/>
      <c r="H61" s="124"/>
      <c r="I61" s="123"/>
      <c r="J61" s="327"/>
      <c r="K61" s="328" t="str">
        <f>IF(B61="Top of list","(NOT USED)",TEXT(VLOOKUP(B61,'Component Lvl List'!$A$3:$C$135,2,0),"")&amp;C61&amp;"."&amp;TEXT(VLOOKUP(D61,'Device Descriptor List'!$A$3:$C$357,2,0),"")&amp;TEXT(VLOOKUP(E61,'Device Descriptor List'!$A$3:$C$357,2,0),"")&amp;F61)</f>
        <v>(NOT USED)</v>
      </c>
      <c r="L61" s="327" t="str">
        <f>IF(K61="(NOT USED)","",TEXT(VLOOKUP(B61,'Component Lvl List'!$A$3:$C$135,3,0),"")&amp;C61&amp;" "&amp;TEXT(VLOOKUP(D61,'Device Descriptor List'!$A$3:$C$357,3,0),"")&amp;" "&amp;TEXT(VLOOKUP(E61,'Device Descriptor List'!$A$3:$C$357,3,0),"")&amp;F61)</f>
        <v/>
      </c>
      <c r="M61" s="329" t="s">
        <v>1672</v>
      </c>
      <c r="N61" s="329" t="str">
        <f>IF(K61="(NOT USED)","",VLOOKUP(M61,'Inputs Devices'!$A$3:$C$22,2,0))</f>
        <v/>
      </c>
      <c r="O61" s="329" t="str">
        <f>IF(K61="(NOT USED)","",VLOOKUP(M61,'Inputs Devices'!$A$3:$C$22,3,0))</f>
        <v/>
      </c>
      <c r="P61" s="329"/>
      <c r="Q61" s="329"/>
      <c r="R61" s="329"/>
      <c r="S61" s="329"/>
      <c r="T61" s="329"/>
      <c r="U61" s="329"/>
      <c r="V61" s="329"/>
      <c r="W61" s="329"/>
      <c r="X61" s="329"/>
      <c r="Y61" s="329"/>
      <c r="Z61" s="329"/>
      <c r="AA61" s="329"/>
      <c r="AB61" s="123"/>
      <c r="AC61" s="124"/>
      <c r="AD61" s="123"/>
      <c r="AE61" s="134" t="str">
        <f t="shared" si="7"/>
        <v/>
      </c>
      <c r="AF61" s="124"/>
      <c r="AG61" s="134" t="str">
        <f t="shared" si="5"/>
        <v/>
      </c>
      <c r="AH61" s="299"/>
      <c r="AI61" s="299" t="str">
        <f t="shared" si="6"/>
        <v/>
      </c>
      <c r="AJ61" s="299"/>
      <c r="AK61" s="299"/>
      <c r="AL61" s="299"/>
      <c r="AM61" s="299"/>
      <c r="AN61" s="299"/>
      <c r="AO61" s="299"/>
      <c r="AP61" s="299"/>
      <c r="AQ61" s="300"/>
      <c r="AR61" s="299"/>
    </row>
    <row r="62" spans="1:44" s="134" customFormat="1" ht="13.2" thickTop="1" thickBot="1" x14ac:dyDescent="0.65">
      <c r="A62" s="175">
        <f t="shared" si="4"/>
        <v>0</v>
      </c>
      <c r="B62" s="182" t="s">
        <v>1555</v>
      </c>
      <c r="C62" s="190"/>
      <c r="D62" s="183" t="s">
        <v>1555</v>
      </c>
      <c r="E62" s="191" t="s">
        <v>1555</v>
      </c>
      <c r="F62" s="192"/>
      <c r="G62" s="123"/>
      <c r="H62" s="124"/>
      <c r="I62" s="123"/>
      <c r="J62" s="327"/>
      <c r="K62" s="328" t="str">
        <f>IF(B62="Top of list","(NOT USED)",TEXT(VLOOKUP(B62,'Component Lvl List'!$A$3:$C$135,2,0),"")&amp;C62&amp;"."&amp;TEXT(VLOOKUP(D62,'Device Descriptor List'!$A$3:$C$357,2,0),"")&amp;TEXT(VLOOKUP(E62,'Device Descriptor List'!$A$3:$C$357,2,0),"")&amp;F62)</f>
        <v>(NOT USED)</v>
      </c>
      <c r="L62" s="327" t="str">
        <f>IF(K62="(NOT USED)","",TEXT(VLOOKUP(B62,'Component Lvl List'!$A$3:$C$135,3,0),"")&amp;C62&amp;" "&amp;TEXT(VLOOKUP(D62,'Device Descriptor List'!$A$3:$C$357,3,0),"")&amp;" "&amp;TEXT(VLOOKUP(E62,'Device Descriptor List'!$A$3:$C$357,3,0),"")&amp;F62)</f>
        <v/>
      </c>
      <c r="M62" s="329" t="s">
        <v>1672</v>
      </c>
      <c r="N62" s="329" t="str">
        <f>IF(K62="(NOT USED)","",VLOOKUP(M62,'Inputs Devices'!$A$3:$C$22,2,0))</f>
        <v/>
      </c>
      <c r="O62" s="329" t="str">
        <f>IF(K62="(NOT USED)","",VLOOKUP(M62,'Inputs Devices'!$A$3:$C$22,3,0))</f>
        <v/>
      </c>
      <c r="P62" s="329"/>
      <c r="Q62" s="329"/>
      <c r="R62" s="329"/>
      <c r="S62" s="329"/>
      <c r="T62" s="329"/>
      <c r="U62" s="329"/>
      <c r="V62" s="329"/>
      <c r="W62" s="329"/>
      <c r="X62" s="329"/>
      <c r="Y62" s="329"/>
      <c r="Z62" s="329"/>
      <c r="AA62" s="329"/>
      <c r="AB62" s="123"/>
      <c r="AC62" s="124"/>
      <c r="AD62" s="123"/>
      <c r="AE62" s="134" t="str">
        <f t="shared" si="7"/>
        <v/>
      </c>
      <c r="AF62" s="124"/>
      <c r="AG62" s="134" t="str">
        <f t="shared" si="5"/>
        <v/>
      </c>
      <c r="AH62" s="299"/>
      <c r="AI62" s="299" t="str">
        <f t="shared" si="6"/>
        <v/>
      </c>
      <c r="AJ62" s="299"/>
      <c r="AK62" s="299"/>
      <c r="AL62" s="299"/>
      <c r="AM62" s="299"/>
      <c r="AN62" s="299"/>
      <c r="AO62" s="299"/>
      <c r="AP62" s="299"/>
      <c r="AQ62" s="300"/>
      <c r="AR62" s="299"/>
    </row>
    <row r="63" spans="1:44" s="134" customFormat="1" ht="13.2" thickTop="1" thickBot="1" x14ac:dyDescent="0.65">
      <c r="A63" s="175">
        <f t="shared" si="4"/>
        <v>0</v>
      </c>
      <c r="B63" s="182" t="s">
        <v>1555</v>
      </c>
      <c r="C63" s="190"/>
      <c r="D63" s="183" t="s">
        <v>1555</v>
      </c>
      <c r="E63" s="191" t="s">
        <v>1555</v>
      </c>
      <c r="F63" s="192"/>
      <c r="G63" s="123"/>
      <c r="H63" s="124"/>
      <c r="I63" s="123"/>
      <c r="J63" s="327"/>
      <c r="K63" s="328" t="str">
        <f>IF(B63="Top of list","(NOT USED)",TEXT(VLOOKUP(B63,'Component Lvl List'!$A$3:$C$135,2,0),"")&amp;C63&amp;"."&amp;TEXT(VLOOKUP(D63,'Device Descriptor List'!$A$3:$C$357,2,0),"")&amp;TEXT(VLOOKUP(E63,'Device Descriptor List'!$A$3:$C$357,2,0),"")&amp;F63)</f>
        <v>(NOT USED)</v>
      </c>
      <c r="L63" s="327" t="str">
        <f>IF(K63="(NOT USED)","",TEXT(VLOOKUP(B63,'Component Lvl List'!$A$3:$C$135,3,0),"")&amp;C63&amp;" "&amp;TEXT(VLOOKUP(D63,'Device Descriptor List'!$A$3:$C$357,3,0),"")&amp;" "&amp;TEXT(VLOOKUP(E63,'Device Descriptor List'!$A$3:$C$357,3,0),"")&amp;F63)</f>
        <v/>
      </c>
      <c r="M63" s="329" t="s">
        <v>1672</v>
      </c>
      <c r="N63" s="329" t="str">
        <f>IF(K63="(NOT USED)","",VLOOKUP(M63,'Inputs Devices'!$A$3:$C$22,2,0))</f>
        <v/>
      </c>
      <c r="O63" s="329" t="str">
        <f>IF(K63="(NOT USED)","",VLOOKUP(M63,'Inputs Devices'!$A$3:$C$22,3,0))</f>
        <v/>
      </c>
      <c r="P63" s="329"/>
      <c r="Q63" s="329"/>
      <c r="R63" s="329"/>
      <c r="S63" s="329"/>
      <c r="T63" s="329"/>
      <c r="U63" s="329"/>
      <c r="V63" s="329"/>
      <c r="W63" s="329"/>
      <c r="X63" s="329"/>
      <c r="Y63" s="329"/>
      <c r="Z63" s="329"/>
      <c r="AA63" s="329"/>
      <c r="AB63" s="123"/>
      <c r="AC63" s="124"/>
      <c r="AD63" s="123"/>
      <c r="AE63" s="134" t="str">
        <f t="shared" si="7"/>
        <v/>
      </c>
      <c r="AF63" s="124"/>
      <c r="AG63" s="134" t="str">
        <f t="shared" si="5"/>
        <v/>
      </c>
      <c r="AH63" s="299"/>
      <c r="AI63" s="299" t="str">
        <f t="shared" si="6"/>
        <v/>
      </c>
      <c r="AJ63" s="299"/>
      <c r="AK63" s="299"/>
      <c r="AL63" s="299"/>
      <c r="AM63" s="299"/>
      <c r="AN63" s="299"/>
      <c r="AO63" s="299"/>
      <c r="AP63" s="299"/>
      <c r="AQ63" s="300"/>
      <c r="AR63" s="299"/>
    </row>
    <row r="64" spans="1:44" s="134" customFormat="1" ht="13.2" thickTop="1" thickBot="1" x14ac:dyDescent="0.65">
      <c r="A64" s="175">
        <f t="shared" si="4"/>
        <v>0</v>
      </c>
      <c r="B64" s="182" t="s">
        <v>1555</v>
      </c>
      <c r="C64" s="190"/>
      <c r="D64" s="183" t="s">
        <v>1555</v>
      </c>
      <c r="E64" s="191" t="s">
        <v>1555</v>
      </c>
      <c r="F64" s="192"/>
      <c r="G64" s="123"/>
      <c r="H64" s="124"/>
      <c r="I64" s="123"/>
      <c r="J64" s="330"/>
      <c r="K64" s="331" t="str">
        <f>IF(B64="Top of list","(NOT USED)",TEXT(VLOOKUP(B64,'Component Lvl List'!$A$3:$C$135,2,0),"")&amp;C64&amp;"."&amp;TEXT(VLOOKUP(D64,'Device Descriptor List'!$A$3:$C$357,2,0),"")&amp;TEXT(VLOOKUP(E64,'Device Descriptor List'!$A$3:$C$357,2,0),"")&amp;F64)</f>
        <v>(NOT USED)</v>
      </c>
      <c r="L64" s="332" t="str">
        <f>IF(K64="(NOT USED)","",TEXT(VLOOKUP(B64,'Component Lvl List'!$A$3:$C$135,3,0),"")&amp;C64&amp;" "&amp;TEXT(VLOOKUP(D64,'Device Descriptor List'!$A$3:$C$357,3,0),"")&amp;" "&amp;TEXT(VLOOKUP(E64,'Device Descriptor List'!$A$3:$C$357,3,0),"")&amp;F64)</f>
        <v/>
      </c>
      <c r="M64" s="333" t="s">
        <v>1672</v>
      </c>
      <c r="N64" s="333" t="str">
        <f>IF(K64="(NOT USED)","",VLOOKUP(M64,'Inputs Devices'!$A$3:$C$22,2,0))</f>
        <v/>
      </c>
      <c r="O64" s="333" t="str">
        <f>IF(K64="(NOT USED)","",VLOOKUP(M64,'Inputs Devices'!$A$3:$C$22,3,0))</f>
        <v/>
      </c>
      <c r="P64" s="333"/>
      <c r="Q64" s="333"/>
      <c r="R64" s="333"/>
      <c r="S64" s="333"/>
      <c r="T64" s="333"/>
      <c r="U64" s="333"/>
      <c r="V64" s="333"/>
      <c r="W64" s="333"/>
      <c r="X64" s="333"/>
      <c r="Y64" s="333"/>
      <c r="Z64" s="333"/>
      <c r="AA64" s="333"/>
      <c r="AB64" s="123"/>
      <c r="AC64" s="124"/>
      <c r="AD64" s="123"/>
      <c r="AE64" s="134" t="str">
        <f t="shared" si="7"/>
        <v/>
      </c>
      <c r="AF64" s="124"/>
      <c r="AG64" s="134" t="str">
        <f t="shared" si="5"/>
        <v/>
      </c>
      <c r="AH64" s="299"/>
      <c r="AI64" s="299" t="str">
        <f t="shared" si="6"/>
        <v/>
      </c>
      <c r="AJ64" s="299"/>
      <c r="AK64" s="299"/>
      <c r="AL64" s="299"/>
      <c r="AM64" s="299"/>
      <c r="AN64" s="299"/>
      <c r="AO64" s="299"/>
      <c r="AP64" s="299"/>
      <c r="AQ64" s="300"/>
      <c r="AR64" s="299"/>
    </row>
    <row r="65" spans="1:44" s="134" customFormat="1" ht="13.2" thickTop="1" thickBot="1" x14ac:dyDescent="0.65">
      <c r="A65" s="175">
        <f t="shared" si="4"/>
        <v>0</v>
      </c>
      <c r="B65" s="182" t="s">
        <v>1555</v>
      </c>
      <c r="C65" s="190"/>
      <c r="D65" s="183" t="s">
        <v>1555</v>
      </c>
      <c r="E65" s="191" t="s">
        <v>1555</v>
      </c>
      <c r="F65" s="192"/>
      <c r="G65" s="123"/>
      <c r="H65" s="124"/>
      <c r="I65" s="123"/>
      <c r="J65" s="327"/>
      <c r="K65" s="328" t="str">
        <f>IF(B65="Top of list","(NOT USED)",TEXT(VLOOKUP(B65,'Component Lvl List'!$A$3:$C$135,2,0),"")&amp;C65&amp;"."&amp;TEXT(VLOOKUP(D65,'Device Descriptor List'!$A$3:$C$357,2,0),"")&amp;TEXT(VLOOKUP(E65,'Device Descriptor List'!$A$3:$C$357,2,0),"")&amp;F65)</f>
        <v>(NOT USED)</v>
      </c>
      <c r="L65" s="327" t="str">
        <f>IF(K65="(NOT USED)","",TEXT(VLOOKUP(B65,'Component Lvl List'!$A$3:$C$135,3,0),"")&amp;C65&amp;" "&amp;TEXT(VLOOKUP(D65,'Device Descriptor List'!$A$3:$C$357,3,0),"")&amp;" "&amp;TEXT(VLOOKUP(E65,'Device Descriptor List'!$A$3:$C$357,3,0),"")&amp;F65)</f>
        <v/>
      </c>
      <c r="M65" s="329" t="s">
        <v>1672</v>
      </c>
      <c r="N65" s="329" t="str">
        <f>IF(K65="(NOT USED)","",VLOOKUP(M65,'Inputs Devices'!$A$3:$C$22,2,0))</f>
        <v/>
      </c>
      <c r="O65" s="329" t="str">
        <f>IF(K65="(NOT USED)","",VLOOKUP(M65,'Inputs Devices'!$A$3:$C$22,3,0))</f>
        <v/>
      </c>
      <c r="P65" s="329"/>
      <c r="Q65" s="329"/>
      <c r="R65" s="329"/>
      <c r="S65" s="329"/>
      <c r="T65" s="329"/>
      <c r="U65" s="329"/>
      <c r="V65" s="329"/>
      <c r="W65" s="329"/>
      <c r="X65" s="329"/>
      <c r="Y65" s="329"/>
      <c r="Z65" s="329"/>
      <c r="AA65" s="329"/>
      <c r="AB65" s="123"/>
      <c r="AC65" s="124"/>
      <c r="AD65" s="123"/>
      <c r="AE65" s="134" t="str">
        <f t="shared" si="7"/>
        <v/>
      </c>
      <c r="AF65" s="124"/>
      <c r="AG65" s="134" t="str">
        <f t="shared" si="5"/>
        <v/>
      </c>
      <c r="AH65" s="299"/>
      <c r="AI65" s="299" t="str">
        <f t="shared" si="6"/>
        <v/>
      </c>
      <c r="AJ65" s="299"/>
      <c r="AK65" s="299"/>
      <c r="AL65" s="299"/>
      <c r="AM65" s="299"/>
      <c r="AN65" s="299"/>
      <c r="AO65" s="299"/>
      <c r="AP65" s="299"/>
      <c r="AQ65" s="300"/>
      <c r="AR65" s="299"/>
    </row>
    <row r="66" spans="1:44" s="134" customFormat="1" ht="13.2" thickTop="1" thickBot="1" x14ac:dyDescent="0.65">
      <c r="A66" s="175">
        <f t="shared" si="4"/>
        <v>0</v>
      </c>
      <c r="B66" s="182" t="s">
        <v>1555</v>
      </c>
      <c r="C66" s="190"/>
      <c r="D66" s="183" t="s">
        <v>1555</v>
      </c>
      <c r="E66" s="191" t="s">
        <v>1555</v>
      </c>
      <c r="F66" s="192"/>
      <c r="G66" s="123"/>
      <c r="H66" s="124"/>
      <c r="I66" s="123"/>
      <c r="J66" s="330"/>
      <c r="K66" s="331" t="str">
        <f>IF(B66="Top of list","(NOT USED)",TEXT(VLOOKUP(B66,'Component Lvl List'!$A$3:$C$135,2,0),"")&amp;C66&amp;"."&amp;TEXT(VLOOKUP(D66,'Device Descriptor List'!$A$3:$C$357,2,0),"")&amp;TEXT(VLOOKUP(E66,'Device Descriptor List'!$A$3:$C$357,2,0),"")&amp;F66)</f>
        <v>(NOT USED)</v>
      </c>
      <c r="L66" s="332" t="str">
        <f>IF(K66="(NOT USED)","",TEXT(VLOOKUP(B66,'Component Lvl List'!$A$3:$C$135,3,0),"")&amp;C66&amp;" "&amp;TEXT(VLOOKUP(D66,'Device Descriptor List'!$A$3:$C$357,3,0),"")&amp;" "&amp;TEXT(VLOOKUP(E66,'Device Descriptor List'!$A$3:$C$357,3,0),"")&amp;F66)</f>
        <v/>
      </c>
      <c r="M66" s="333" t="s">
        <v>1672</v>
      </c>
      <c r="N66" s="333" t="str">
        <f>IF(K66="(NOT USED)","",VLOOKUP(M66,'Inputs Devices'!$A$3:$C$22,2,0))</f>
        <v/>
      </c>
      <c r="O66" s="333" t="str">
        <f>IF(K66="(NOT USED)","",VLOOKUP(M66,'Inputs Devices'!$A$3:$C$22,3,0))</f>
        <v/>
      </c>
      <c r="P66" s="333"/>
      <c r="Q66" s="333"/>
      <c r="R66" s="333"/>
      <c r="S66" s="333"/>
      <c r="T66" s="333"/>
      <c r="U66" s="333"/>
      <c r="V66" s="333"/>
      <c r="W66" s="333"/>
      <c r="X66" s="333"/>
      <c r="Y66" s="333"/>
      <c r="Z66" s="333"/>
      <c r="AA66" s="333"/>
      <c r="AB66" s="123"/>
      <c r="AC66" s="124"/>
      <c r="AD66" s="123"/>
      <c r="AE66" s="134" t="str">
        <f t="shared" si="7"/>
        <v/>
      </c>
      <c r="AF66" s="124"/>
      <c r="AG66" s="134" t="str">
        <f t="shared" si="5"/>
        <v/>
      </c>
      <c r="AH66" s="299"/>
      <c r="AI66" s="299" t="str">
        <f t="shared" si="6"/>
        <v/>
      </c>
      <c r="AJ66" s="299"/>
      <c r="AK66" s="299"/>
      <c r="AL66" s="299"/>
      <c r="AM66" s="299"/>
      <c r="AN66" s="299"/>
      <c r="AO66" s="299"/>
      <c r="AP66" s="299"/>
      <c r="AQ66" s="300"/>
      <c r="AR66" s="299"/>
    </row>
    <row r="67" spans="1:44" s="134" customFormat="1" ht="13.2" thickTop="1" thickBot="1" x14ac:dyDescent="0.65">
      <c r="A67" s="175">
        <f t="shared" si="4"/>
        <v>0</v>
      </c>
      <c r="B67" s="182" t="s">
        <v>1555</v>
      </c>
      <c r="C67" s="190"/>
      <c r="D67" s="183" t="s">
        <v>1555</v>
      </c>
      <c r="E67" s="191" t="s">
        <v>1555</v>
      </c>
      <c r="F67" s="192"/>
      <c r="G67" s="123"/>
      <c r="H67" s="124"/>
      <c r="I67" s="123"/>
      <c r="J67" s="327"/>
      <c r="K67" s="328" t="str">
        <f>IF(B67="Top of list","(NOT USED)",TEXT(VLOOKUP(B67,'Component Lvl List'!$A$3:$C$135,2,0),"")&amp;C67&amp;"."&amp;TEXT(VLOOKUP(D67,'Device Descriptor List'!$A$3:$C$357,2,0),"")&amp;TEXT(VLOOKUP(E67,'Device Descriptor List'!$A$3:$C$357,2,0),"")&amp;F67)</f>
        <v>(NOT USED)</v>
      </c>
      <c r="L67" s="327" t="str">
        <f>IF(K67="(NOT USED)","",TEXT(VLOOKUP(B67,'Component Lvl List'!$A$3:$C$135,3,0),"")&amp;C67&amp;" "&amp;TEXT(VLOOKUP(D67,'Device Descriptor List'!$A$3:$C$357,3,0),"")&amp;" "&amp;TEXT(VLOOKUP(E67,'Device Descriptor List'!$A$3:$C$357,3,0),"")&amp;F67)</f>
        <v/>
      </c>
      <c r="M67" s="329" t="s">
        <v>1672</v>
      </c>
      <c r="N67" s="329" t="str">
        <f>IF(K67="(NOT USED)","",VLOOKUP(M67,'Inputs Devices'!$A$3:$C$22,2,0))</f>
        <v/>
      </c>
      <c r="O67" s="329" t="str">
        <f>IF(K67="(NOT USED)","",VLOOKUP(M67,'Inputs Devices'!$A$3:$C$22,3,0))</f>
        <v/>
      </c>
      <c r="P67" s="329"/>
      <c r="Q67" s="329"/>
      <c r="R67" s="329"/>
      <c r="S67" s="329"/>
      <c r="T67" s="329"/>
      <c r="U67" s="329"/>
      <c r="V67" s="329"/>
      <c r="W67" s="329"/>
      <c r="X67" s="329"/>
      <c r="Y67" s="329"/>
      <c r="Z67" s="329"/>
      <c r="AA67" s="329"/>
      <c r="AB67" s="123"/>
      <c r="AC67" s="124"/>
      <c r="AD67" s="123"/>
      <c r="AE67" s="134" t="str">
        <f t="shared" si="7"/>
        <v/>
      </c>
      <c r="AF67" s="124"/>
      <c r="AG67" s="134" t="str">
        <f t="shared" si="5"/>
        <v/>
      </c>
      <c r="AH67" s="299"/>
      <c r="AI67" s="299" t="str">
        <f t="shared" si="6"/>
        <v/>
      </c>
      <c r="AJ67" s="299"/>
      <c r="AK67" s="299"/>
      <c r="AL67" s="299"/>
      <c r="AM67" s="299"/>
      <c r="AN67" s="299"/>
      <c r="AO67" s="299"/>
      <c r="AP67" s="299"/>
      <c r="AQ67" s="300"/>
      <c r="AR67" s="299"/>
    </row>
    <row r="68" spans="1:44" s="134" customFormat="1" ht="13.2" thickTop="1" thickBot="1" x14ac:dyDescent="0.65">
      <c r="A68" s="175">
        <f t="shared" si="4"/>
        <v>0</v>
      </c>
      <c r="B68" s="182" t="s">
        <v>1555</v>
      </c>
      <c r="C68" s="190"/>
      <c r="D68" s="183" t="s">
        <v>1555</v>
      </c>
      <c r="E68" s="191" t="s">
        <v>1555</v>
      </c>
      <c r="F68" s="192"/>
      <c r="G68" s="123"/>
      <c r="H68" s="124"/>
      <c r="I68" s="123"/>
      <c r="J68" s="330"/>
      <c r="K68" s="331" t="str">
        <f>IF(B68="Top of list","(NOT USED)",TEXT(VLOOKUP(B68,'Component Lvl List'!$A$3:$C$135,2,0),"")&amp;C68&amp;"."&amp;TEXT(VLOOKUP(D68,'Device Descriptor List'!$A$3:$C$357,2,0),"")&amp;TEXT(VLOOKUP(E68,'Device Descriptor List'!$A$3:$C$357,2,0),"")&amp;F68)</f>
        <v>(NOT USED)</v>
      </c>
      <c r="L68" s="332" t="str">
        <f>IF(K68="(NOT USED)","",TEXT(VLOOKUP(B68,'Component Lvl List'!$A$3:$C$135,3,0),"")&amp;C68&amp;" "&amp;TEXT(VLOOKUP(D68,'Device Descriptor List'!$A$3:$C$357,3,0),"")&amp;" "&amp;TEXT(VLOOKUP(E68,'Device Descriptor List'!$A$3:$C$357,3,0),"")&amp;F68)</f>
        <v/>
      </c>
      <c r="M68" s="333" t="s">
        <v>1672</v>
      </c>
      <c r="N68" s="333" t="str">
        <f>IF(K68="(NOT USED)","",VLOOKUP(M68,'Inputs Devices'!$A$3:$C$22,2,0))</f>
        <v/>
      </c>
      <c r="O68" s="333" t="str">
        <f>IF(K68="(NOT USED)","",VLOOKUP(M68,'Inputs Devices'!$A$3:$C$22,3,0))</f>
        <v/>
      </c>
      <c r="P68" s="333"/>
      <c r="Q68" s="333"/>
      <c r="R68" s="333"/>
      <c r="S68" s="333"/>
      <c r="T68" s="333"/>
      <c r="U68" s="333"/>
      <c r="V68" s="333"/>
      <c r="W68" s="333"/>
      <c r="X68" s="333"/>
      <c r="Y68" s="333"/>
      <c r="Z68" s="333"/>
      <c r="AA68" s="333"/>
      <c r="AB68" s="123"/>
      <c r="AC68" s="124"/>
      <c r="AD68" s="123"/>
      <c r="AE68" s="134" t="str">
        <f t="shared" si="7"/>
        <v/>
      </c>
      <c r="AF68" s="124"/>
      <c r="AG68" s="134" t="str">
        <f t="shared" si="5"/>
        <v/>
      </c>
      <c r="AH68" s="299"/>
      <c r="AI68" s="299" t="str">
        <f t="shared" si="6"/>
        <v/>
      </c>
      <c r="AJ68" s="299"/>
      <c r="AK68" s="299"/>
      <c r="AL68" s="299"/>
      <c r="AM68" s="299"/>
      <c r="AN68" s="299"/>
      <c r="AO68" s="299"/>
      <c r="AP68" s="299"/>
      <c r="AQ68" s="300"/>
      <c r="AR68" s="299"/>
    </row>
    <row r="69" spans="1:44" s="134" customFormat="1" ht="13.2" thickTop="1" thickBot="1" x14ac:dyDescent="0.65">
      <c r="A69" s="175">
        <f t="shared" si="4"/>
        <v>0</v>
      </c>
      <c r="B69" s="182" t="s">
        <v>1555</v>
      </c>
      <c r="C69" s="190"/>
      <c r="D69" s="183" t="s">
        <v>1555</v>
      </c>
      <c r="E69" s="191" t="s">
        <v>1555</v>
      </c>
      <c r="F69" s="192"/>
      <c r="G69" s="123"/>
      <c r="H69" s="124"/>
      <c r="I69" s="123"/>
      <c r="J69" s="327"/>
      <c r="K69" s="328" t="str">
        <f>IF(B69="Top of list","(NOT USED)",TEXT(VLOOKUP(B69,'Component Lvl List'!$A$3:$C$135,2,0),"")&amp;C69&amp;"."&amp;TEXT(VLOOKUP(D69,'Device Descriptor List'!$A$3:$C$357,2,0),"")&amp;TEXT(VLOOKUP(E69,'Device Descriptor List'!$A$3:$C$357,2,0),"")&amp;F69)</f>
        <v>(NOT USED)</v>
      </c>
      <c r="L69" s="327" t="str">
        <f>IF(K69="(NOT USED)","",TEXT(VLOOKUP(B69,'Component Lvl List'!$A$3:$C$135,3,0),"")&amp;C69&amp;" "&amp;TEXT(VLOOKUP(D69,'Device Descriptor List'!$A$3:$C$357,3,0),"")&amp;" "&amp;TEXT(VLOOKUP(E69,'Device Descriptor List'!$A$3:$C$357,3,0),"")&amp;F69)</f>
        <v/>
      </c>
      <c r="M69" s="329" t="s">
        <v>1672</v>
      </c>
      <c r="N69" s="329" t="str">
        <f>IF(K69="(NOT USED)","",VLOOKUP(M69,'Inputs Devices'!$A$3:$C$22,2,0))</f>
        <v/>
      </c>
      <c r="O69" s="329" t="str">
        <f>IF(K69="(NOT USED)","",VLOOKUP(M69,'Inputs Devices'!$A$3:$C$22,3,0))</f>
        <v/>
      </c>
      <c r="P69" s="329"/>
      <c r="Q69" s="329"/>
      <c r="R69" s="329"/>
      <c r="S69" s="329"/>
      <c r="T69" s="329"/>
      <c r="U69" s="329"/>
      <c r="V69" s="329"/>
      <c r="W69" s="329"/>
      <c r="X69" s="329"/>
      <c r="Y69" s="329"/>
      <c r="Z69" s="329"/>
      <c r="AA69" s="329"/>
      <c r="AB69" s="123"/>
      <c r="AC69" s="124"/>
      <c r="AD69" s="123"/>
      <c r="AE69" s="134" t="str">
        <f t="shared" si="7"/>
        <v/>
      </c>
      <c r="AF69" s="124"/>
      <c r="AG69" s="134" t="str">
        <f t="shared" si="5"/>
        <v/>
      </c>
      <c r="AH69" s="299"/>
      <c r="AI69" s="299" t="str">
        <f t="shared" si="6"/>
        <v/>
      </c>
      <c r="AJ69" s="299"/>
      <c r="AK69" s="299"/>
      <c r="AL69" s="299"/>
      <c r="AM69" s="299"/>
      <c r="AN69" s="299"/>
      <c r="AO69" s="299"/>
      <c r="AP69" s="299"/>
      <c r="AQ69" s="300"/>
      <c r="AR69" s="299"/>
    </row>
    <row r="70" spans="1:44" s="134" customFormat="1" ht="13.2" thickTop="1" thickBot="1" x14ac:dyDescent="0.65">
      <c r="A70" s="196" t="str">
        <f>J70</f>
        <v>Analog Outputs (All analog outputs to include local override capability and status indication at the controller)</v>
      </c>
      <c r="B70" s="138"/>
      <c r="C70" s="138"/>
      <c r="D70" s="138"/>
      <c r="E70" s="138"/>
      <c r="F70" s="138"/>
      <c r="G70" s="123"/>
      <c r="H70" s="124"/>
      <c r="I70" s="123"/>
      <c r="J70" s="375" t="s">
        <v>250</v>
      </c>
      <c r="K70" s="375"/>
      <c r="L70" s="375"/>
      <c r="M70" s="375"/>
      <c r="N70" s="375"/>
      <c r="O70" s="375"/>
      <c r="P70" s="375"/>
      <c r="Q70" s="375"/>
      <c r="R70" s="375"/>
      <c r="S70" s="375"/>
      <c r="T70" s="375"/>
      <c r="U70" s="375"/>
      <c r="V70" s="375"/>
      <c r="W70" s="375"/>
      <c r="X70" s="375"/>
      <c r="Y70" s="375"/>
      <c r="Z70" s="375"/>
      <c r="AA70" s="375"/>
      <c r="AB70" s="123"/>
      <c r="AC70" s="124"/>
      <c r="AD70" s="123"/>
      <c r="AE70" s="134" t="str">
        <f t="shared" si="7"/>
        <v>0.0-?.</v>
      </c>
      <c r="AF70" s="124"/>
      <c r="AG70" s="138" t="str">
        <f>J70</f>
        <v>Analog Outputs (All analog outputs to include local override capability and status indication at the controller)</v>
      </c>
      <c r="AH70" s="291"/>
      <c r="AI70" s="291"/>
      <c r="AJ70" s="291"/>
      <c r="AK70" s="291"/>
      <c r="AL70" s="291"/>
      <c r="AM70" s="291"/>
      <c r="AN70" s="291"/>
      <c r="AO70" s="291"/>
      <c r="AP70" s="291"/>
      <c r="AQ70" s="301"/>
      <c r="AR70" s="291"/>
    </row>
    <row r="71" spans="1:44" s="134" customFormat="1" ht="13.2" thickTop="1" thickBot="1" x14ac:dyDescent="0.65">
      <c r="A71" s="175">
        <f t="shared" ref="A71:A80" si="8">IF(K71="(NOT USED)",0,$Y$5+$Y$6+(LEN(K71)))</f>
        <v>0</v>
      </c>
      <c r="B71" s="182" t="s">
        <v>1555</v>
      </c>
      <c r="C71" s="190"/>
      <c r="D71" s="183" t="s">
        <v>1555</v>
      </c>
      <c r="E71" s="191" t="s">
        <v>1555</v>
      </c>
      <c r="F71" s="192"/>
      <c r="G71" s="123"/>
      <c r="H71" s="124"/>
      <c r="I71" s="123"/>
      <c r="J71" s="327"/>
      <c r="K71" s="328" t="str">
        <f>IF(B71="Top of list","(NOT USED)",TEXT(VLOOKUP(B71,'Component Lvl List'!$A$3:$C$135,2,0),"")&amp;C71&amp;"."&amp;TEXT(VLOOKUP(D71,'Device Descriptor List'!$A$3:$C$357,2,0),"")&amp;TEXT(VLOOKUP(E71,'Device Descriptor List'!$A$3:$C$357,2,0),"")&amp;F71)</f>
        <v>(NOT USED)</v>
      </c>
      <c r="L71" s="327" t="str">
        <f>IF(K71="(NOT USED)","",TEXT(VLOOKUP(B71,'Component Lvl List'!$A$3:$C$135,3,0),"")&amp;C71&amp;" "&amp;TEXT(VLOOKUP(D71,'Device Descriptor List'!$A$3:$C$357,3,0),"")&amp;" "&amp;TEXT(VLOOKUP(E71,'Device Descriptor List'!$A$3:$C$357,3,0),"")&amp;F71)</f>
        <v/>
      </c>
      <c r="M71" s="329" t="s">
        <v>1672</v>
      </c>
      <c r="N71" s="329" t="str">
        <f>IF(K71="(NOT USED)","",VLOOKUP(M71,'Output Devices'!$A$3:$C$7,2,0))</f>
        <v/>
      </c>
      <c r="O71" s="329" t="str">
        <f>IF(K71="(NOT USED)","",VLOOKUP(Template!M71,'Output Devices'!$A$3:$C$7,3,0))</f>
        <v/>
      </c>
      <c r="P71" s="329"/>
      <c r="Q71" s="329"/>
      <c r="R71" s="329"/>
      <c r="S71" s="329"/>
      <c r="T71" s="329"/>
      <c r="U71" s="329"/>
      <c r="V71" s="329"/>
      <c r="W71" s="329"/>
      <c r="X71" s="329"/>
      <c r="Y71" s="329"/>
      <c r="Z71" s="329"/>
      <c r="AA71" s="329"/>
      <c r="AB71" s="123"/>
      <c r="AC71" s="124"/>
      <c r="AD71" s="123"/>
      <c r="AE71" s="134" t="str">
        <f t="shared" si="7"/>
        <v/>
      </c>
      <c r="AF71" s="124"/>
      <c r="AG71" s="134" t="str">
        <f t="shared" ref="AG71:AG80" si="9">IF(OR(K71="",K71="(NOT USED)"),"",K71)</f>
        <v/>
      </c>
      <c r="AH71" s="299"/>
      <c r="AI71" s="299"/>
      <c r="AJ71" s="299" t="str">
        <f t="shared" ref="AJ71:AJ80" si="10">IF(OR($AG71="",$M71="Existing"),"","X")</f>
        <v/>
      </c>
      <c r="AK71" s="299"/>
      <c r="AL71" s="299"/>
      <c r="AM71" s="299"/>
      <c r="AN71" s="299"/>
      <c r="AO71" s="299"/>
      <c r="AP71" s="299"/>
      <c r="AQ71" s="300"/>
      <c r="AR71" s="299"/>
    </row>
    <row r="72" spans="1:44" s="134" customFormat="1" ht="13.2" thickTop="1" thickBot="1" x14ac:dyDescent="0.65">
      <c r="A72" s="175">
        <f t="shared" si="8"/>
        <v>0</v>
      </c>
      <c r="B72" s="182" t="s">
        <v>1555</v>
      </c>
      <c r="C72" s="190"/>
      <c r="D72" s="183" t="s">
        <v>1555</v>
      </c>
      <c r="E72" s="191" t="s">
        <v>1555</v>
      </c>
      <c r="F72" s="192"/>
      <c r="G72" s="123"/>
      <c r="H72" s="124"/>
      <c r="I72" s="123"/>
      <c r="J72" s="330"/>
      <c r="K72" s="331" t="str">
        <f>IF(B72="Top of list","(NOT USED)",TEXT(VLOOKUP(B72,'Component Lvl List'!$A$3:$C$135,2,0),"")&amp;C72&amp;"."&amp;TEXT(VLOOKUP(D72,'Device Descriptor List'!$A$3:$C$357,2,0),"")&amp;TEXT(VLOOKUP(E72,'Device Descriptor List'!$A$3:$C$357,2,0),"")&amp;F72)</f>
        <v>(NOT USED)</v>
      </c>
      <c r="L72" s="332" t="str">
        <f>IF(K72="(NOT USED)","",TEXT(VLOOKUP(B72,'Component Lvl List'!$A$3:$C$135,3,0),"")&amp;C72&amp;" "&amp;TEXT(VLOOKUP(D72,'Device Descriptor List'!$A$3:$C$357,3,0),"")&amp;" "&amp;TEXT(VLOOKUP(E72,'Device Descriptor List'!$A$3:$C$357,3,0),"")&amp;F72)</f>
        <v/>
      </c>
      <c r="M72" s="333" t="s">
        <v>1672</v>
      </c>
      <c r="N72" s="333" t="str">
        <f>IF(K72="(NOT USED)","",VLOOKUP(M72,'Output Devices'!$A$3:$C$7,2,0))</f>
        <v/>
      </c>
      <c r="O72" s="333" t="str">
        <f>IF(K72="(NOT USED)","",VLOOKUP(Template!M72,'Output Devices'!$A$3:$C$7,3,0))</f>
        <v/>
      </c>
      <c r="P72" s="333"/>
      <c r="Q72" s="333"/>
      <c r="R72" s="333"/>
      <c r="S72" s="333"/>
      <c r="T72" s="333"/>
      <c r="U72" s="333"/>
      <c r="V72" s="333"/>
      <c r="W72" s="333"/>
      <c r="X72" s="333"/>
      <c r="Y72" s="333"/>
      <c r="Z72" s="333"/>
      <c r="AA72" s="333"/>
      <c r="AB72" s="123"/>
      <c r="AC72" s="124"/>
      <c r="AD72" s="123"/>
      <c r="AE72" s="134" t="str">
        <f t="shared" si="7"/>
        <v/>
      </c>
      <c r="AF72" s="124"/>
      <c r="AG72" s="134" t="str">
        <f t="shared" si="9"/>
        <v/>
      </c>
      <c r="AH72" s="299"/>
      <c r="AI72" s="299"/>
      <c r="AJ72" s="299" t="str">
        <f t="shared" si="10"/>
        <v/>
      </c>
      <c r="AK72" s="299"/>
      <c r="AL72" s="299"/>
      <c r="AM72" s="299"/>
      <c r="AN72" s="299"/>
      <c r="AO72" s="299"/>
      <c r="AP72" s="299"/>
      <c r="AQ72" s="300"/>
      <c r="AR72" s="299"/>
    </row>
    <row r="73" spans="1:44" s="134" customFormat="1" ht="13.2" thickTop="1" thickBot="1" x14ac:dyDescent="0.65">
      <c r="A73" s="175">
        <f t="shared" si="8"/>
        <v>0</v>
      </c>
      <c r="B73" s="182" t="s">
        <v>1555</v>
      </c>
      <c r="C73" s="190"/>
      <c r="D73" s="183" t="s">
        <v>1555</v>
      </c>
      <c r="E73" s="191" t="s">
        <v>1555</v>
      </c>
      <c r="F73" s="192"/>
      <c r="G73" s="123"/>
      <c r="H73" s="124"/>
      <c r="I73" s="123"/>
      <c r="J73" s="327"/>
      <c r="K73" s="328" t="str">
        <f>IF(B73="Top of list","(NOT USED)",TEXT(VLOOKUP(B73,'Component Lvl List'!$A$3:$C$135,2,0),"")&amp;C73&amp;"."&amp;TEXT(VLOOKUP(D73,'Device Descriptor List'!$A$3:$C$357,2,0),"")&amp;TEXT(VLOOKUP(E73,'Device Descriptor List'!$A$3:$C$357,2,0),"")&amp;F73)</f>
        <v>(NOT USED)</v>
      </c>
      <c r="L73" s="327" t="str">
        <f>IF(K73="(NOT USED)","",TEXT(VLOOKUP(B73,'Component Lvl List'!$A$3:$C$135,3,0),"")&amp;C73&amp;" "&amp;TEXT(VLOOKUP(D73,'Device Descriptor List'!$A$3:$C$357,3,0),"")&amp;" "&amp;TEXT(VLOOKUP(E73,'Device Descriptor List'!$A$3:$C$357,3,0),"")&amp;F73)</f>
        <v/>
      </c>
      <c r="M73" s="329" t="s">
        <v>1672</v>
      </c>
      <c r="N73" s="329" t="str">
        <f>IF(K73="(NOT USED)","",VLOOKUP(M73,'Output Devices'!$A$3:$C$7,2,0))</f>
        <v/>
      </c>
      <c r="O73" s="329" t="str">
        <f>IF(K73="(NOT USED)","",VLOOKUP(Template!M73,'Output Devices'!$A$3:$C$7,3,0))</f>
        <v/>
      </c>
      <c r="P73" s="329"/>
      <c r="Q73" s="329"/>
      <c r="R73" s="329"/>
      <c r="S73" s="329"/>
      <c r="T73" s="329"/>
      <c r="U73" s="329"/>
      <c r="V73" s="329"/>
      <c r="W73" s="329"/>
      <c r="X73" s="329"/>
      <c r="Y73" s="329"/>
      <c r="Z73" s="329"/>
      <c r="AA73" s="329"/>
      <c r="AB73" s="123"/>
      <c r="AC73" s="124"/>
      <c r="AD73" s="123"/>
      <c r="AE73" s="134" t="str">
        <f t="shared" si="7"/>
        <v/>
      </c>
      <c r="AF73" s="124"/>
      <c r="AG73" s="134" t="str">
        <f t="shared" si="9"/>
        <v/>
      </c>
      <c r="AH73" s="299"/>
      <c r="AI73" s="299"/>
      <c r="AJ73" s="299" t="str">
        <f t="shared" si="10"/>
        <v/>
      </c>
      <c r="AK73" s="299"/>
      <c r="AL73" s="299"/>
      <c r="AM73" s="299"/>
      <c r="AN73" s="299"/>
      <c r="AO73" s="299"/>
      <c r="AP73" s="299"/>
      <c r="AQ73" s="300"/>
      <c r="AR73" s="299"/>
    </row>
    <row r="74" spans="1:44" s="134" customFormat="1" ht="13.2" thickTop="1" thickBot="1" x14ac:dyDescent="0.65">
      <c r="A74" s="175">
        <f t="shared" si="8"/>
        <v>0</v>
      </c>
      <c r="B74" s="182" t="s">
        <v>1555</v>
      </c>
      <c r="C74" s="190"/>
      <c r="D74" s="183" t="s">
        <v>1555</v>
      </c>
      <c r="E74" s="191" t="s">
        <v>1555</v>
      </c>
      <c r="F74" s="192"/>
      <c r="G74" s="123"/>
      <c r="H74" s="124"/>
      <c r="I74" s="123"/>
      <c r="J74" s="330"/>
      <c r="K74" s="331" t="str">
        <f>IF(B74="Top of list","(NOT USED)",TEXT(VLOOKUP(B74,'Component Lvl List'!$A$3:$C$135,2,0),"")&amp;C74&amp;"."&amp;TEXT(VLOOKUP(D74,'Device Descriptor List'!$A$3:$C$357,2,0),"")&amp;TEXT(VLOOKUP(E74,'Device Descriptor List'!$A$3:$C$357,2,0),"")&amp;F74)</f>
        <v>(NOT USED)</v>
      </c>
      <c r="L74" s="332" t="str">
        <f>IF(K74="(NOT USED)","",TEXT(VLOOKUP(B74,'Component Lvl List'!$A$3:$C$135,3,0),"")&amp;C74&amp;" "&amp;TEXT(VLOOKUP(D74,'Device Descriptor List'!$A$3:$C$357,3,0),"")&amp;" "&amp;TEXT(VLOOKUP(E74,'Device Descriptor List'!$A$3:$C$357,3,0),"")&amp;F74)</f>
        <v/>
      </c>
      <c r="M74" s="333" t="s">
        <v>1672</v>
      </c>
      <c r="N74" s="333" t="str">
        <f>IF(K74="(NOT USED)","",VLOOKUP(M74,'Output Devices'!$A$3:$C$7,2,0))</f>
        <v/>
      </c>
      <c r="O74" s="333" t="str">
        <f>IF(K74="(NOT USED)","",VLOOKUP(Template!M74,'Output Devices'!$A$3:$C$7,3,0))</f>
        <v/>
      </c>
      <c r="P74" s="333"/>
      <c r="Q74" s="333"/>
      <c r="R74" s="333"/>
      <c r="S74" s="333"/>
      <c r="T74" s="333"/>
      <c r="U74" s="333"/>
      <c r="V74" s="333"/>
      <c r="W74" s="333"/>
      <c r="X74" s="333"/>
      <c r="Y74" s="333"/>
      <c r="Z74" s="333"/>
      <c r="AA74" s="333"/>
      <c r="AB74" s="123"/>
      <c r="AC74" s="124"/>
      <c r="AD74" s="123"/>
      <c r="AE74" s="134" t="str">
        <f t="shared" si="7"/>
        <v/>
      </c>
      <c r="AF74" s="124"/>
      <c r="AG74" s="134" t="str">
        <f t="shared" si="9"/>
        <v/>
      </c>
      <c r="AH74" s="299"/>
      <c r="AI74" s="299"/>
      <c r="AJ74" s="299" t="str">
        <f t="shared" si="10"/>
        <v/>
      </c>
      <c r="AK74" s="299"/>
      <c r="AL74" s="299"/>
      <c r="AM74" s="299"/>
      <c r="AN74" s="299"/>
      <c r="AO74" s="299"/>
      <c r="AP74" s="299"/>
      <c r="AQ74" s="300"/>
      <c r="AR74" s="299"/>
    </row>
    <row r="75" spans="1:44" s="134" customFormat="1" ht="13.2" thickTop="1" thickBot="1" x14ac:dyDescent="0.65">
      <c r="A75" s="175">
        <f t="shared" si="8"/>
        <v>0</v>
      </c>
      <c r="B75" s="182" t="s">
        <v>1555</v>
      </c>
      <c r="C75" s="190"/>
      <c r="D75" s="183" t="s">
        <v>1555</v>
      </c>
      <c r="E75" s="191" t="s">
        <v>1555</v>
      </c>
      <c r="F75" s="192"/>
      <c r="G75" s="123"/>
      <c r="H75" s="124"/>
      <c r="I75" s="123"/>
      <c r="J75" s="327"/>
      <c r="K75" s="328" t="str">
        <f>IF(B75="Top of list","(NOT USED)",TEXT(VLOOKUP(B75,'Component Lvl List'!$A$3:$C$135,2,0),"")&amp;C75&amp;"."&amp;TEXT(VLOOKUP(D75,'Device Descriptor List'!$A$3:$C$357,2,0),"")&amp;TEXT(VLOOKUP(E75,'Device Descriptor List'!$A$3:$C$357,2,0),"")&amp;F75)</f>
        <v>(NOT USED)</v>
      </c>
      <c r="L75" s="327" t="str">
        <f>IF(K75="(NOT USED)","",TEXT(VLOOKUP(B75,'Component Lvl List'!$A$3:$C$135,3,0),"")&amp;C75&amp;" "&amp;TEXT(VLOOKUP(D75,'Device Descriptor List'!$A$3:$C$357,3,0),"")&amp;" "&amp;TEXT(VLOOKUP(E75,'Device Descriptor List'!$A$3:$C$357,3,0),"")&amp;F75)</f>
        <v/>
      </c>
      <c r="M75" s="329" t="s">
        <v>1672</v>
      </c>
      <c r="N75" s="329" t="str">
        <f>IF(K75="(NOT USED)","",VLOOKUP(M75,'Output Devices'!$A$3:$C$7,2,0))</f>
        <v/>
      </c>
      <c r="O75" s="329" t="str">
        <f>IF(K75="(NOT USED)","",VLOOKUP(Template!M75,'Output Devices'!$A$3:$C$7,3,0))</f>
        <v/>
      </c>
      <c r="P75" s="329"/>
      <c r="Q75" s="329"/>
      <c r="R75" s="329"/>
      <c r="S75" s="329"/>
      <c r="T75" s="329"/>
      <c r="U75" s="329"/>
      <c r="V75" s="329"/>
      <c r="W75" s="329"/>
      <c r="X75" s="329"/>
      <c r="Y75" s="329"/>
      <c r="Z75" s="329"/>
      <c r="AA75" s="329"/>
      <c r="AB75" s="123"/>
      <c r="AC75" s="124"/>
      <c r="AD75" s="123"/>
      <c r="AE75" s="134" t="str">
        <f t="shared" si="7"/>
        <v/>
      </c>
      <c r="AF75" s="124"/>
      <c r="AG75" s="134" t="str">
        <f t="shared" si="9"/>
        <v/>
      </c>
      <c r="AH75" s="299"/>
      <c r="AI75" s="299"/>
      <c r="AJ75" s="299" t="str">
        <f t="shared" si="10"/>
        <v/>
      </c>
      <c r="AK75" s="299"/>
      <c r="AL75" s="299"/>
      <c r="AM75" s="299"/>
      <c r="AN75" s="299"/>
      <c r="AO75" s="299"/>
      <c r="AP75" s="299"/>
      <c r="AQ75" s="300"/>
      <c r="AR75" s="299"/>
    </row>
    <row r="76" spans="1:44" s="134" customFormat="1" ht="13.2" thickTop="1" thickBot="1" x14ac:dyDescent="0.65">
      <c r="A76" s="175">
        <f t="shared" si="8"/>
        <v>0</v>
      </c>
      <c r="B76" s="182" t="s">
        <v>1555</v>
      </c>
      <c r="C76" s="190"/>
      <c r="D76" s="183" t="s">
        <v>1555</v>
      </c>
      <c r="E76" s="191" t="s">
        <v>1555</v>
      </c>
      <c r="F76" s="192"/>
      <c r="G76" s="123"/>
      <c r="H76" s="124"/>
      <c r="I76" s="123"/>
      <c r="J76" s="330"/>
      <c r="K76" s="331" t="str">
        <f>IF(B76="Top of list","(NOT USED)",TEXT(VLOOKUP(B76,'Component Lvl List'!$A$3:$C$135,2,0),"")&amp;C76&amp;"."&amp;TEXT(VLOOKUP(D76,'Device Descriptor List'!$A$3:$C$357,2,0),"")&amp;TEXT(VLOOKUP(E76,'Device Descriptor List'!$A$3:$C$357,2,0),"")&amp;F76)</f>
        <v>(NOT USED)</v>
      </c>
      <c r="L76" s="332" t="str">
        <f>IF(K76="(NOT USED)","",TEXT(VLOOKUP(B76,'Component Lvl List'!$A$3:$C$135,3,0),"")&amp;C76&amp;" "&amp;TEXT(VLOOKUP(D76,'Device Descriptor List'!$A$3:$C$357,3,0),"")&amp;" "&amp;TEXT(VLOOKUP(E76,'Device Descriptor List'!$A$3:$C$357,3,0),"")&amp;F76)</f>
        <v/>
      </c>
      <c r="M76" s="333" t="s">
        <v>1672</v>
      </c>
      <c r="N76" s="333" t="str">
        <f>IF(K76="(NOT USED)","",VLOOKUP(M76,'Output Devices'!$A$3:$C$7,2,0))</f>
        <v/>
      </c>
      <c r="O76" s="333" t="str">
        <f>IF(K76="(NOT USED)","",VLOOKUP(Template!M76,'Output Devices'!$A$3:$C$7,3,0))</f>
        <v/>
      </c>
      <c r="P76" s="333"/>
      <c r="Q76" s="333"/>
      <c r="R76" s="333"/>
      <c r="S76" s="333"/>
      <c r="T76" s="333"/>
      <c r="U76" s="333"/>
      <c r="V76" s="333"/>
      <c r="W76" s="333"/>
      <c r="X76" s="333"/>
      <c r="Y76" s="333"/>
      <c r="Z76" s="333"/>
      <c r="AA76" s="333"/>
      <c r="AB76" s="123"/>
      <c r="AC76" s="124"/>
      <c r="AD76" s="123"/>
      <c r="AE76" s="134" t="str">
        <f t="shared" si="7"/>
        <v/>
      </c>
      <c r="AF76" s="124"/>
      <c r="AG76" s="134" t="str">
        <f t="shared" si="9"/>
        <v/>
      </c>
      <c r="AH76" s="299"/>
      <c r="AI76" s="299"/>
      <c r="AJ76" s="299" t="str">
        <f t="shared" si="10"/>
        <v/>
      </c>
      <c r="AK76" s="299"/>
      <c r="AL76" s="299"/>
      <c r="AM76" s="299"/>
      <c r="AN76" s="299"/>
      <c r="AO76" s="299"/>
      <c r="AP76" s="299"/>
      <c r="AQ76" s="300"/>
      <c r="AR76" s="299"/>
    </row>
    <row r="77" spans="1:44" s="134" customFormat="1" ht="13.2" thickTop="1" thickBot="1" x14ac:dyDescent="0.65">
      <c r="A77" s="175">
        <f t="shared" si="8"/>
        <v>0</v>
      </c>
      <c r="B77" s="182" t="s">
        <v>1555</v>
      </c>
      <c r="C77" s="190"/>
      <c r="D77" s="183" t="s">
        <v>1555</v>
      </c>
      <c r="E77" s="191" t="s">
        <v>1555</v>
      </c>
      <c r="F77" s="192"/>
      <c r="G77" s="123"/>
      <c r="H77" s="124"/>
      <c r="I77" s="123"/>
      <c r="J77" s="327"/>
      <c r="K77" s="328" t="str">
        <f>IF(B77="Top of list","(NOT USED)",TEXT(VLOOKUP(B77,'Component Lvl List'!$A$3:$C$135,2,0),"")&amp;C77&amp;"."&amp;TEXT(VLOOKUP(D77,'Device Descriptor List'!$A$3:$C$357,2,0),"")&amp;TEXT(VLOOKUP(E77,'Device Descriptor List'!$A$3:$C$357,2,0),"")&amp;F77)</f>
        <v>(NOT USED)</v>
      </c>
      <c r="L77" s="327" t="str">
        <f>IF(K77="(NOT USED)","",TEXT(VLOOKUP(B77,'Component Lvl List'!$A$3:$C$135,3,0),"")&amp;C77&amp;" "&amp;TEXT(VLOOKUP(D77,'Device Descriptor List'!$A$3:$C$357,3,0),"")&amp;" "&amp;TEXT(VLOOKUP(E77,'Device Descriptor List'!$A$3:$C$357,3,0),"")&amp;F77)</f>
        <v/>
      </c>
      <c r="M77" s="329" t="s">
        <v>1672</v>
      </c>
      <c r="N77" s="329" t="str">
        <f>IF(K77="(NOT USED)","",VLOOKUP(M77,'Output Devices'!$A$3:$C$7,2,0))</f>
        <v/>
      </c>
      <c r="O77" s="329" t="str">
        <f>IF(K77="(NOT USED)","",VLOOKUP(Template!M77,'Output Devices'!$A$3:$C$7,3,0))</f>
        <v/>
      </c>
      <c r="P77" s="329"/>
      <c r="Q77" s="329"/>
      <c r="R77" s="329"/>
      <c r="S77" s="329"/>
      <c r="T77" s="329"/>
      <c r="U77" s="329"/>
      <c r="V77" s="329"/>
      <c r="W77" s="329"/>
      <c r="X77" s="329"/>
      <c r="Y77" s="329"/>
      <c r="Z77" s="329"/>
      <c r="AA77" s="329"/>
      <c r="AB77" s="123"/>
      <c r="AC77" s="124"/>
      <c r="AD77" s="123"/>
      <c r="AE77" s="134" t="str">
        <f t="shared" si="7"/>
        <v/>
      </c>
      <c r="AF77" s="124"/>
      <c r="AG77" s="134" t="str">
        <f t="shared" si="9"/>
        <v/>
      </c>
      <c r="AH77" s="299"/>
      <c r="AI77" s="299"/>
      <c r="AJ77" s="299" t="str">
        <f t="shared" si="10"/>
        <v/>
      </c>
      <c r="AK77" s="299"/>
      <c r="AL77" s="299"/>
      <c r="AM77" s="299"/>
      <c r="AN77" s="299"/>
      <c r="AO77" s="299"/>
      <c r="AP77" s="299"/>
      <c r="AQ77" s="300"/>
      <c r="AR77" s="299"/>
    </row>
    <row r="78" spans="1:44" s="134" customFormat="1" ht="13.2" thickTop="1" thickBot="1" x14ac:dyDescent="0.65">
      <c r="A78" s="175">
        <f t="shared" si="8"/>
        <v>0</v>
      </c>
      <c r="B78" s="182" t="s">
        <v>1555</v>
      </c>
      <c r="C78" s="190"/>
      <c r="D78" s="183" t="s">
        <v>1555</v>
      </c>
      <c r="E78" s="191" t="s">
        <v>1555</v>
      </c>
      <c r="F78" s="192"/>
      <c r="G78" s="123"/>
      <c r="H78" s="124"/>
      <c r="I78" s="123"/>
      <c r="J78" s="327"/>
      <c r="K78" s="328" t="str">
        <f>IF(B78="Top of list","(NOT USED)",TEXT(VLOOKUP(B78,'Component Lvl List'!$A$3:$C$135,2,0),"")&amp;C78&amp;"."&amp;TEXT(VLOOKUP(D78,'Device Descriptor List'!$A$3:$C$357,2,0),"")&amp;TEXT(VLOOKUP(E78,'Device Descriptor List'!$A$3:$C$357,2,0),"")&amp;F78)</f>
        <v>(NOT USED)</v>
      </c>
      <c r="L78" s="327" t="str">
        <f>IF(K78="(NOT USED)","",TEXT(VLOOKUP(B78,'Component Lvl List'!$A$3:$C$135,3,0),"")&amp;C78&amp;" "&amp;TEXT(VLOOKUP(D78,'Device Descriptor List'!$A$3:$C$357,3,0),"")&amp;" "&amp;TEXT(VLOOKUP(E78,'Device Descriptor List'!$A$3:$C$357,3,0),"")&amp;F78)</f>
        <v/>
      </c>
      <c r="M78" s="329" t="s">
        <v>1672</v>
      </c>
      <c r="N78" s="329" t="str">
        <f>IF(K78="(NOT USED)","",VLOOKUP(M78,'Output Devices'!$A$3:$C$7,2,0))</f>
        <v/>
      </c>
      <c r="O78" s="329" t="str">
        <f>IF(K78="(NOT USED)","",VLOOKUP(Template!M78,'Output Devices'!$A$3:$C$7,3,0))</f>
        <v/>
      </c>
      <c r="P78" s="329"/>
      <c r="Q78" s="329"/>
      <c r="R78" s="329"/>
      <c r="S78" s="329"/>
      <c r="T78" s="329"/>
      <c r="U78" s="329"/>
      <c r="V78" s="329"/>
      <c r="W78" s="329"/>
      <c r="X78" s="329"/>
      <c r="Y78" s="329"/>
      <c r="Z78" s="329"/>
      <c r="AA78" s="329"/>
      <c r="AB78" s="123"/>
      <c r="AC78" s="124"/>
      <c r="AD78" s="123"/>
      <c r="AE78" s="134" t="str">
        <f t="shared" si="7"/>
        <v/>
      </c>
      <c r="AF78" s="124"/>
      <c r="AG78" s="134" t="str">
        <f t="shared" si="9"/>
        <v/>
      </c>
      <c r="AH78" s="299"/>
      <c r="AI78" s="299"/>
      <c r="AJ78" s="299" t="str">
        <f t="shared" si="10"/>
        <v/>
      </c>
      <c r="AK78" s="299"/>
      <c r="AL78" s="299"/>
      <c r="AM78" s="299"/>
      <c r="AN78" s="299"/>
      <c r="AO78" s="299"/>
      <c r="AP78" s="299"/>
      <c r="AQ78" s="300"/>
      <c r="AR78" s="299"/>
    </row>
    <row r="79" spans="1:44" s="134" customFormat="1" ht="13.2" thickTop="1" thickBot="1" x14ac:dyDescent="0.65">
      <c r="A79" s="175">
        <f t="shared" si="8"/>
        <v>0</v>
      </c>
      <c r="B79" s="182" t="s">
        <v>1555</v>
      </c>
      <c r="C79" s="190"/>
      <c r="D79" s="183" t="s">
        <v>1555</v>
      </c>
      <c r="E79" s="191" t="s">
        <v>1555</v>
      </c>
      <c r="F79" s="192"/>
      <c r="G79" s="123"/>
      <c r="H79" s="124"/>
      <c r="I79" s="123"/>
      <c r="J79" s="330"/>
      <c r="K79" s="331" t="str">
        <f>IF(B79="Top of list","(NOT USED)",TEXT(VLOOKUP(B79,'Component Lvl List'!$A$3:$C$135,2,0),"")&amp;C79&amp;"."&amp;TEXT(VLOOKUP(D79,'Device Descriptor List'!$A$3:$C$357,2,0),"")&amp;TEXT(VLOOKUP(E79,'Device Descriptor List'!$A$3:$C$357,2,0),"")&amp;F79)</f>
        <v>(NOT USED)</v>
      </c>
      <c r="L79" s="332" t="str">
        <f>IF(K79="(NOT USED)","",TEXT(VLOOKUP(B79,'Component Lvl List'!$A$3:$C$135,3,0),"")&amp;C79&amp;" "&amp;TEXT(VLOOKUP(D79,'Device Descriptor List'!$A$3:$C$357,3,0),"")&amp;" "&amp;TEXT(VLOOKUP(E79,'Device Descriptor List'!$A$3:$C$357,3,0),"")&amp;F79)</f>
        <v/>
      </c>
      <c r="M79" s="333" t="s">
        <v>1672</v>
      </c>
      <c r="N79" s="333" t="str">
        <f>IF(K79="(NOT USED)","",VLOOKUP(M79,'Output Devices'!$A$3:$C$7,2,0))</f>
        <v/>
      </c>
      <c r="O79" s="333" t="str">
        <f>IF(K79="(NOT USED)","",VLOOKUP(Template!M79,'Output Devices'!$A$3:$C$7,3,0))</f>
        <v/>
      </c>
      <c r="P79" s="333"/>
      <c r="Q79" s="333"/>
      <c r="R79" s="333"/>
      <c r="S79" s="333"/>
      <c r="T79" s="333"/>
      <c r="U79" s="333"/>
      <c r="V79" s="333"/>
      <c r="W79" s="333"/>
      <c r="X79" s="333"/>
      <c r="Y79" s="333"/>
      <c r="Z79" s="333"/>
      <c r="AA79" s="333"/>
      <c r="AB79" s="123"/>
      <c r="AC79" s="124"/>
      <c r="AD79" s="123"/>
      <c r="AE79" s="134" t="str">
        <f t="shared" si="7"/>
        <v/>
      </c>
      <c r="AF79" s="124"/>
      <c r="AG79" s="134" t="str">
        <f t="shared" si="9"/>
        <v/>
      </c>
      <c r="AH79" s="299"/>
      <c r="AI79" s="299"/>
      <c r="AJ79" s="299" t="str">
        <f t="shared" si="10"/>
        <v/>
      </c>
      <c r="AK79" s="299"/>
      <c r="AL79" s="299"/>
      <c r="AM79" s="299"/>
      <c r="AN79" s="299"/>
      <c r="AO79" s="299"/>
      <c r="AP79" s="299"/>
      <c r="AQ79" s="300"/>
      <c r="AR79" s="299"/>
    </row>
    <row r="80" spans="1:44" s="134" customFormat="1" ht="13.2" thickTop="1" thickBot="1" x14ac:dyDescent="0.65">
      <c r="A80" s="175">
        <f t="shared" si="8"/>
        <v>0</v>
      </c>
      <c r="B80" s="182" t="s">
        <v>1555</v>
      </c>
      <c r="C80" s="190"/>
      <c r="D80" s="183" t="s">
        <v>1555</v>
      </c>
      <c r="E80" s="191" t="s">
        <v>1555</v>
      </c>
      <c r="F80" s="192"/>
      <c r="G80" s="123"/>
      <c r="H80" s="124"/>
      <c r="I80" s="123"/>
      <c r="J80" s="327"/>
      <c r="K80" s="328" t="str">
        <f>IF(B80="Top of list","(NOT USED)",TEXT(VLOOKUP(B80,'Component Lvl List'!$A$3:$C$135,2,0),"")&amp;C80&amp;"."&amp;TEXT(VLOOKUP(D80,'Device Descriptor List'!$A$3:$C$357,2,0),"")&amp;TEXT(VLOOKUP(E80,'Device Descriptor List'!$A$3:$C$357,2,0),"")&amp;F80)</f>
        <v>(NOT USED)</v>
      </c>
      <c r="L80" s="327" t="str">
        <f>IF(K80="(NOT USED)","",TEXT(VLOOKUP(B80,'Component Lvl List'!$A$3:$C$135,3,0),"")&amp;C80&amp;" "&amp;TEXT(VLOOKUP(D80,'Device Descriptor List'!$A$3:$C$357,3,0),"")&amp;" "&amp;TEXT(VLOOKUP(E80,'Device Descriptor List'!$A$3:$C$357,3,0),"")&amp;F80)</f>
        <v/>
      </c>
      <c r="M80" s="329" t="s">
        <v>1672</v>
      </c>
      <c r="N80" s="329" t="str">
        <f>IF(K80="(NOT USED)","",VLOOKUP(M80,'Output Devices'!$A$3:$C$7,2,0))</f>
        <v/>
      </c>
      <c r="O80" s="329" t="str">
        <f>IF(K80="(NOT USED)","",VLOOKUP(Template!M80,'Output Devices'!$A$3:$C$7,3,0))</f>
        <v/>
      </c>
      <c r="P80" s="329"/>
      <c r="Q80" s="329"/>
      <c r="R80" s="329"/>
      <c r="S80" s="329"/>
      <c r="T80" s="329"/>
      <c r="U80" s="329"/>
      <c r="V80" s="329"/>
      <c r="W80" s="329"/>
      <c r="X80" s="329"/>
      <c r="Y80" s="329"/>
      <c r="Z80" s="329"/>
      <c r="AA80" s="329"/>
      <c r="AB80" s="123"/>
      <c r="AC80" s="124"/>
      <c r="AD80" s="123"/>
      <c r="AE80" s="134" t="str">
        <f t="shared" si="7"/>
        <v/>
      </c>
      <c r="AF80" s="124"/>
      <c r="AG80" s="134" t="str">
        <f t="shared" si="9"/>
        <v/>
      </c>
      <c r="AH80" s="299"/>
      <c r="AI80" s="299"/>
      <c r="AJ80" s="299" t="str">
        <f t="shared" si="10"/>
        <v/>
      </c>
      <c r="AK80" s="299"/>
      <c r="AL80" s="299"/>
      <c r="AM80" s="299"/>
      <c r="AN80" s="299"/>
      <c r="AO80" s="299"/>
      <c r="AP80" s="299"/>
      <c r="AQ80" s="300"/>
      <c r="AR80" s="299"/>
    </row>
    <row r="81" spans="1:44" s="134" customFormat="1" ht="13.2" thickTop="1" thickBot="1" x14ac:dyDescent="0.65">
      <c r="A81" s="196" t="str">
        <f>J81</f>
        <v>Digital Inputs</v>
      </c>
      <c r="B81" s="138"/>
      <c r="C81" s="138"/>
      <c r="D81" s="138"/>
      <c r="E81" s="138"/>
      <c r="F81" s="138"/>
      <c r="G81" s="123"/>
      <c r="H81" s="124"/>
      <c r="I81" s="123"/>
      <c r="J81" s="369" t="s">
        <v>84</v>
      </c>
      <c r="K81" s="369"/>
      <c r="L81" s="369"/>
      <c r="M81" s="369"/>
      <c r="N81" s="369"/>
      <c r="O81" s="369"/>
      <c r="P81" s="369"/>
      <c r="Q81" s="369"/>
      <c r="R81" s="369"/>
      <c r="S81" s="369"/>
      <c r="T81" s="369"/>
      <c r="U81" s="369"/>
      <c r="V81" s="369"/>
      <c r="W81" s="369"/>
      <c r="X81" s="369"/>
      <c r="Y81" s="369"/>
      <c r="Z81" s="369"/>
      <c r="AA81" s="369"/>
      <c r="AB81" s="123"/>
      <c r="AC81" s="124"/>
      <c r="AD81" s="123"/>
      <c r="AE81" s="134" t="str">
        <f t="shared" si="7"/>
        <v>0.0-?.</v>
      </c>
      <c r="AF81" s="124"/>
      <c r="AG81" s="138" t="str">
        <f>J81</f>
        <v>Digital Inputs</v>
      </c>
      <c r="AH81" s="291"/>
      <c r="AI81" s="291"/>
      <c r="AJ81" s="291"/>
      <c r="AK81" s="291"/>
      <c r="AL81" s="291"/>
      <c r="AM81" s="291"/>
      <c r="AN81" s="291"/>
      <c r="AO81" s="291"/>
      <c r="AP81" s="291"/>
      <c r="AQ81" s="301"/>
      <c r="AR81" s="291"/>
    </row>
    <row r="82" spans="1:44" s="134" customFormat="1" ht="13.2" thickTop="1" thickBot="1" x14ac:dyDescent="0.65">
      <c r="A82" s="175">
        <f t="shared" ref="A82:A90" si="11">IF(K82="(NOT USED)",0,$Y$5+$Y$6+(LEN(K82)))</f>
        <v>0</v>
      </c>
      <c r="B82" s="182" t="s">
        <v>1555</v>
      </c>
      <c r="C82" s="190"/>
      <c r="D82" s="183" t="s">
        <v>1555</v>
      </c>
      <c r="E82" s="191" t="s">
        <v>1555</v>
      </c>
      <c r="F82" s="192"/>
      <c r="G82" s="123"/>
      <c r="H82" s="124"/>
      <c r="I82" s="123"/>
      <c r="J82" s="327"/>
      <c r="K82" s="328" t="str">
        <f>IF(B82="Top of list","(NOT USED)",TEXT(VLOOKUP(B82,'Component Lvl List'!$A$3:$C$135,2,0),"")&amp;C82&amp;"."&amp;TEXT(VLOOKUP(D82,'Device Descriptor List'!$A$3:$C$357,2,0),"")&amp;TEXT(VLOOKUP(E82,'Device Descriptor List'!$A$3:$C$357,2,0),"")&amp;F82)</f>
        <v>(NOT USED)</v>
      </c>
      <c r="L82" s="327" t="str">
        <f>IF(K82="(NOT USED)","",TEXT(VLOOKUP(B82,'Component Lvl List'!$A$3:$C$135,3,0),"")&amp;C82&amp;" "&amp;TEXT(VLOOKUP(D82,'Device Descriptor List'!$A$3:$C$357,3,0),"")&amp;" "&amp;TEXT(VLOOKUP(E82,'Device Descriptor List'!$A$3:$C$357,3,0),"")&amp;F82)</f>
        <v/>
      </c>
      <c r="M82" s="329" t="s">
        <v>1672</v>
      </c>
      <c r="N82" s="329" t="str">
        <f>IF(K82="(NOT USED)","",VLOOKUP(M82,'Inputs Devices'!$A$3:$C$22,2,0))</f>
        <v/>
      </c>
      <c r="O82" s="329" t="str">
        <f>IF(K82="(NOT USED)","",VLOOKUP(M82,'Inputs Devices'!$A$3:$C$22,3,0))</f>
        <v/>
      </c>
      <c r="P82" s="329"/>
      <c r="Q82" s="329"/>
      <c r="R82" s="329"/>
      <c r="S82" s="329"/>
      <c r="T82" s="329"/>
      <c r="U82" s="329"/>
      <c r="V82" s="329"/>
      <c r="W82" s="329"/>
      <c r="X82" s="329"/>
      <c r="Y82" s="329"/>
      <c r="Z82" s="329"/>
      <c r="AA82" s="329"/>
      <c r="AB82" s="123"/>
      <c r="AC82" s="124"/>
      <c r="AD82" s="123"/>
      <c r="AE82" s="134" t="str">
        <f t="shared" si="7"/>
        <v/>
      </c>
      <c r="AF82" s="124"/>
      <c r="AG82" s="134" t="str">
        <f t="shared" ref="AG82:AG90" si="12">IF(OR(K82="",K82="(NOT USED)"),"",K82)</f>
        <v/>
      </c>
      <c r="AH82" s="299"/>
      <c r="AI82" s="299"/>
      <c r="AJ82" s="299"/>
      <c r="AK82" s="299" t="str">
        <f t="shared" ref="AK82:AK90" si="13">IF(OR($AG82="",$M82="Existing"),"","X")</f>
        <v/>
      </c>
      <c r="AL82" s="299"/>
      <c r="AM82" s="299"/>
      <c r="AN82" s="299"/>
      <c r="AO82" s="299"/>
      <c r="AP82" s="299"/>
      <c r="AQ82" s="300"/>
      <c r="AR82" s="299"/>
    </row>
    <row r="83" spans="1:44" s="134" customFormat="1" ht="13.2" thickTop="1" thickBot="1" x14ac:dyDescent="0.65">
      <c r="A83" s="175">
        <f t="shared" si="11"/>
        <v>0</v>
      </c>
      <c r="B83" s="182" t="s">
        <v>1555</v>
      </c>
      <c r="C83" s="190"/>
      <c r="D83" s="183" t="s">
        <v>1555</v>
      </c>
      <c r="E83" s="191" t="s">
        <v>1555</v>
      </c>
      <c r="F83" s="192"/>
      <c r="G83" s="123"/>
      <c r="H83" s="124"/>
      <c r="I83" s="123"/>
      <c r="J83" s="330"/>
      <c r="K83" s="331" t="str">
        <f>IF(B83="Top of list","(NOT USED)",TEXT(VLOOKUP(B83,'Component Lvl List'!$A$3:$C$135,2,0),"")&amp;C83&amp;"."&amp;TEXT(VLOOKUP(D83,'Device Descriptor List'!$A$3:$C$357,2,0),"")&amp;TEXT(VLOOKUP(E83,'Device Descriptor List'!$A$3:$C$357,2,0),"")&amp;F83)</f>
        <v>(NOT USED)</v>
      </c>
      <c r="L83" s="332" t="str">
        <f>IF(K83="(NOT USED)","",TEXT(VLOOKUP(B83,'Component Lvl List'!$A$3:$C$135,3,0),"")&amp;C83&amp;" "&amp;TEXT(VLOOKUP(D83,'Device Descriptor List'!$A$3:$C$357,3,0),"")&amp;" "&amp;TEXT(VLOOKUP(E83,'Device Descriptor List'!$A$3:$C$357,3,0),"")&amp;F83)</f>
        <v/>
      </c>
      <c r="M83" s="333" t="s">
        <v>1672</v>
      </c>
      <c r="N83" s="333" t="str">
        <f>IF(K83="(NOT USED)","",VLOOKUP(M83,'Inputs Devices'!$A$3:$C$22,2,0))</f>
        <v/>
      </c>
      <c r="O83" s="333" t="str">
        <f>IF(K83="(NOT USED)","",VLOOKUP(M83,'Inputs Devices'!$A$3:$C$22,3,0))</f>
        <v/>
      </c>
      <c r="P83" s="333"/>
      <c r="Q83" s="333"/>
      <c r="R83" s="333"/>
      <c r="S83" s="333"/>
      <c r="T83" s="333"/>
      <c r="U83" s="333"/>
      <c r="V83" s="333"/>
      <c r="W83" s="333"/>
      <c r="X83" s="333"/>
      <c r="Y83" s="333"/>
      <c r="Z83" s="333"/>
      <c r="AA83" s="333"/>
      <c r="AB83" s="123"/>
      <c r="AC83" s="124"/>
      <c r="AD83" s="123"/>
      <c r="AE83" s="134" t="str">
        <f t="shared" si="7"/>
        <v/>
      </c>
      <c r="AF83" s="124"/>
      <c r="AG83" s="134" t="str">
        <f t="shared" si="12"/>
        <v/>
      </c>
      <c r="AH83" s="299"/>
      <c r="AI83" s="299"/>
      <c r="AJ83" s="299"/>
      <c r="AK83" s="299" t="str">
        <f t="shared" si="13"/>
        <v/>
      </c>
      <c r="AL83" s="299"/>
      <c r="AM83" s="299"/>
      <c r="AN83" s="299"/>
      <c r="AO83" s="299"/>
      <c r="AP83" s="299"/>
      <c r="AQ83" s="300"/>
      <c r="AR83" s="299"/>
    </row>
    <row r="84" spans="1:44" s="134" customFormat="1" ht="13.2" thickTop="1" thickBot="1" x14ac:dyDescent="0.65">
      <c r="A84" s="175">
        <f t="shared" si="11"/>
        <v>0</v>
      </c>
      <c r="B84" s="182" t="s">
        <v>1555</v>
      </c>
      <c r="C84" s="190"/>
      <c r="D84" s="183" t="s">
        <v>1555</v>
      </c>
      <c r="E84" s="191" t="s">
        <v>1555</v>
      </c>
      <c r="F84" s="192"/>
      <c r="G84" s="123"/>
      <c r="H84" s="124"/>
      <c r="I84" s="123"/>
      <c r="J84" s="327"/>
      <c r="K84" s="328" t="str">
        <f>IF(B84="Top of list","(NOT USED)",TEXT(VLOOKUP(B84,'Component Lvl List'!$A$3:$C$135,2,0),"")&amp;C84&amp;"."&amp;TEXT(VLOOKUP(D84,'Device Descriptor List'!$A$3:$C$357,2,0),"")&amp;TEXT(VLOOKUP(E84,'Device Descriptor List'!$A$3:$C$357,2,0),"")&amp;F84)</f>
        <v>(NOT USED)</v>
      </c>
      <c r="L84" s="327" t="str">
        <f>IF(K84="(NOT USED)","",TEXT(VLOOKUP(B84,'Component Lvl List'!$A$3:$C$135,3,0),"")&amp;C84&amp;" "&amp;TEXT(VLOOKUP(D84,'Device Descriptor List'!$A$3:$C$357,3,0),"")&amp;" "&amp;TEXT(VLOOKUP(E84,'Device Descriptor List'!$A$3:$C$357,3,0),"")&amp;F84)</f>
        <v/>
      </c>
      <c r="M84" s="329" t="s">
        <v>1672</v>
      </c>
      <c r="N84" s="329" t="str">
        <f>IF(K84="(NOT USED)","",VLOOKUP(M84,'Inputs Devices'!$A$3:$C$22,2,0))</f>
        <v/>
      </c>
      <c r="O84" s="329" t="str">
        <f>IF(K84="(NOT USED)","",VLOOKUP(M84,'Inputs Devices'!$A$3:$C$22,3,0))</f>
        <v/>
      </c>
      <c r="P84" s="329"/>
      <c r="Q84" s="329"/>
      <c r="R84" s="329"/>
      <c r="S84" s="329"/>
      <c r="T84" s="329"/>
      <c r="U84" s="329"/>
      <c r="V84" s="329"/>
      <c r="W84" s="329"/>
      <c r="X84" s="329"/>
      <c r="Y84" s="329"/>
      <c r="Z84" s="329"/>
      <c r="AA84" s="329"/>
      <c r="AB84" s="123"/>
      <c r="AC84" s="124"/>
      <c r="AD84" s="123"/>
      <c r="AE84" s="134" t="str">
        <f t="shared" ref="AE84:AE115" si="14">IF(K84="(NOT USED)","",$L$4&amp;"."&amp;K84)</f>
        <v/>
      </c>
      <c r="AF84" s="124"/>
      <c r="AG84" s="134" t="str">
        <f t="shared" si="12"/>
        <v/>
      </c>
      <c r="AH84" s="299"/>
      <c r="AI84" s="299"/>
      <c r="AJ84" s="299"/>
      <c r="AK84" s="299" t="str">
        <f t="shared" si="13"/>
        <v/>
      </c>
      <c r="AL84" s="299"/>
      <c r="AM84" s="299"/>
      <c r="AN84" s="299"/>
      <c r="AO84" s="299"/>
      <c r="AP84" s="299"/>
      <c r="AQ84" s="300"/>
      <c r="AR84" s="299"/>
    </row>
    <row r="85" spans="1:44" s="134" customFormat="1" ht="13.2" thickTop="1" thickBot="1" x14ac:dyDescent="0.65">
      <c r="A85" s="175">
        <f t="shared" si="11"/>
        <v>0</v>
      </c>
      <c r="B85" s="182" t="s">
        <v>1555</v>
      </c>
      <c r="C85" s="190"/>
      <c r="D85" s="183" t="s">
        <v>1555</v>
      </c>
      <c r="E85" s="191" t="s">
        <v>1555</v>
      </c>
      <c r="F85" s="192"/>
      <c r="G85" s="123"/>
      <c r="H85" s="124"/>
      <c r="I85" s="123"/>
      <c r="J85" s="330"/>
      <c r="K85" s="331" t="str">
        <f>IF(B85="Top of list","(NOT USED)",TEXT(VLOOKUP(B85,'Component Lvl List'!$A$3:$C$135,2,0),"")&amp;C85&amp;"."&amp;TEXT(VLOOKUP(D85,'Device Descriptor List'!$A$3:$C$357,2,0),"")&amp;TEXT(VLOOKUP(E85,'Device Descriptor List'!$A$3:$C$357,2,0),"")&amp;F85)</f>
        <v>(NOT USED)</v>
      </c>
      <c r="L85" s="332" t="str">
        <f>IF(K85="(NOT USED)","",TEXT(VLOOKUP(B85,'Component Lvl List'!$A$3:$C$135,3,0),"")&amp;C85&amp;" "&amp;TEXT(VLOOKUP(D85,'Device Descriptor List'!$A$3:$C$357,3,0),"")&amp;" "&amp;TEXT(VLOOKUP(E85,'Device Descriptor List'!$A$3:$C$357,3,0),"")&amp;F85)</f>
        <v/>
      </c>
      <c r="M85" s="333" t="s">
        <v>1672</v>
      </c>
      <c r="N85" s="333" t="str">
        <f>IF(K85="(NOT USED)","",VLOOKUP(M85,'Inputs Devices'!$A$3:$C$22,2,0))</f>
        <v/>
      </c>
      <c r="O85" s="333" t="str">
        <f>IF(K85="(NOT USED)","",VLOOKUP(M85,'Inputs Devices'!$A$3:$C$22,3,0))</f>
        <v/>
      </c>
      <c r="P85" s="333"/>
      <c r="Q85" s="333"/>
      <c r="R85" s="333"/>
      <c r="S85" s="333"/>
      <c r="T85" s="333"/>
      <c r="U85" s="333"/>
      <c r="V85" s="333"/>
      <c r="W85" s="333"/>
      <c r="X85" s="333"/>
      <c r="Y85" s="333"/>
      <c r="Z85" s="333"/>
      <c r="AA85" s="333"/>
      <c r="AB85" s="123"/>
      <c r="AC85" s="124"/>
      <c r="AD85" s="123"/>
      <c r="AE85" s="134" t="str">
        <f t="shared" si="14"/>
        <v/>
      </c>
      <c r="AF85" s="124"/>
      <c r="AG85" s="134" t="str">
        <f t="shared" si="12"/>
        <v/>
      </c>
      <c r="AH85" s="299"/>
      <c r="AI85" s="299"/>
      <c r="AJ85" s="299"/>
      <c r="AK85" s="299" t="str">
        <f t="shared" si="13"/>
        <v/>
      </c>
      <c r="AL85" s="299"/>
      <c r="AM85" s="299"/>
      <c r="AN85" s="299"/>
      <c r="AO85" s="299"/>
      <c r="AP85" s="299"/>
      <c r="AQ85" s="300"/>
      <c r="AR85" s="299"/>
    </row>
    <row r="86" spans="1:44" s="134" customFormat="1" ht="13.2" thickTop="1" thickBot="1" x14ac:dyDescent="0.65">
      <c r="A86" s="175">
        <f t="shared" si="11"/>
        <v>0</v>
      </c>
      <c r="B86" s="182" t="s">
        <v>1555</v>
      </c>
      <c r="C86" s="190"/>
      <c r="D86" s="183" t="s">
        <v>1555</v>
      </c>
      <c r="E86" s="191" t="s">
        <v>1555</v>
      </c>
      <c r="F86" s="192"/>
      <c r="G86" s="123"/>
      <c r="H86" s="124"/>
      <c r="I86" s="123"/>
      <c r="J86" s="327"/>
      <c r="K86" s="328" t="str">
        <f>IF(B86="Top of list","(NOT USED)",TEXT(VLOOKUP(B86,'Component Lvl List'!$A$3:$C$135,2,0),"")&amp;C86&amp;"."&amp;TEXT(VLOOKUP(D86,'Device Descriptor List'!$A$3:$C$357,2,0),"")&amp;TEXT(VLOOKUP(E86,'Device Descriptor List'!$A$3:$C$357,2,0),"")&amp;F86)</f>
        <v>(NOT USED)</v>
      </c>
      <c r="L86" s="327" t="str">
        <f>IF(K86="(NOT USED)","",TEXT(VLOOKUP(B86,'Component Lvl List'!$A$3:$C$135,3,0),"")&amp;C86&amp;" "&amp;TEXT(VLOOKUP(D86,'Device Descriptor List'!$A$3:$C$357,3,0),"")&amp;" "&amp;TEXT(VLOOKUP(E86,'Device Descriptor List'!$A$3:$C$357,3,0),"")&amp;F86)</f>
        <v/>
      </c>
      <c r="M86" s="329" t="s">
        <v>1672</v>
      </c>
      <c r="N86" s="329" t="str">
        <f>IF(K86="(NOT USED)","",VLOOKUP(M86,'Inputs Devices'!$A$3:$C$22,2,0))</f>
        <v/>
      </c>
      <c r="O86" s="329" t="str">
        <f>IF(K86="(NOT USED)","",VLOOKUP(M86,'Inputs Devices'!$A$3:$C$22,3,0))</f>
        <v/>
      </c>
      <c r="P86" s="329"/>
      <c r="Q86" s="329"/>
      <c r="R86" s="329"/>
      <c r="S86" s="329"/>
      <c r="T86" s="329"/>
      <c r="U86" s="329"/>
      <c r="V86" s="329"/>
      <c r="W86" s="329"/>
      <c r="X86" s="329"/>
      <c r="Y86" s="329"/>
      <c r="Z86" s="329"/>
      <c r="AA86" s="329"/>
      <c r="AB86" s="123"/>
      <c r="AC86" s="124"/>
      <c r="AD86" s="123"/>
      <c r="AE86" s="134" t="str">
        <f t="shared" si="14"/>
        <v/>
      </c>
      <c r="AF86" s="124"/>
      <c r="AG86" s="134" t="str">
        <f t="shared" si="12"/>
        <v/>
      </c>
      <c r="AH86" s="299"/>
      <c r="AI86" s="299"/>
      <c r="AJ86" s="299"/>
      <c r="AK86" s="299" t="str">
        <f t="shared" si="13"/>
        <v/>
      </c>
      <c r="AL86" s="299"/>
      <c r="AM86" s="299"/>
      <c r="AN86" s="299"/>
      <c r="AO86" s="299"/>
      <c r="AP86" s="299"/>
      <c r="AQ86" s="300"/>
      <c r="AR86" s="299"/>
    </row>
    <row r="87" spans="1:44" s="134" customFormat="1" ht="13.2" thickTop="1" thickBot="1" x14ac:dyDescent="0.65">
      <c r="A87" s="175">
        <f t="shared" si="11"/>
        <v>0</v>
      </c>
      <c r="B87" s="182" t="s">
        <v>1555</v>
      </c>
      <c r="C87" s="190"/>
      <c r="D87" s="183" t="s">
        <v>1555</v>
      </c>
      <c r="E87" s="191" t="s">
        <v>1555</v>
      </c>
      <c r="F87" s="192"/>
      <c r="G87" s="123"/>
      <c r="H87" s="124"/>
      <c r="I87" s="123"/>
      <c r="J87" s="330"/>
      <c r="K87" s="331" t="str">
        <f>IF(B87="Top of list","(NOT USED)",TEXT(VLOOKUP(B87,'Component Lvl List'!$A$3:$C$135,2,0),"")&amp;C87&amp;"."&amp;TEXT(VLOOKUP(D87,'Device Descriptor List'!$A$3:$C$357,2,0),"")&amp;TEXT(VLOOKUP(E87,'Device Descriptor List'!$A$3:$C$357,2,0),"")&amp;F87)</f>
        <v>(NOT USED)</v>
      </c>
      <c r="L87" s="332" t="str">
        <f>IF(K87="(NOT USED)","",TEXT(VLOOKUP(B87,'Component Lvl List'!$A$3:$C$135,3,0),"")&amp;C87&amp;" "&amp;TEXT(VLOOKUP(D87,'Device Descriptor List'!$A$3:$C$357,3,0),"")&amp;" "&amp;TEXT(VLOOKUP(E87,'Device Descriptor List'!$A$3:$C$357,3,0),"")&amp;F87)</f>
        <v/>
      </c>
      <c r="M87" s="333" t="s">
        <v>1672</v>
      </c>
      <c r="N87" s="333" t="str">
        <f>IF(K87="(NOT USED)","",VLOOKUP(M87,'Inputs Devices'!$A$3:$C$22,2,0))</f>
        <v/>
      </c>
      <c r="O87" s="333" t="str">
        <f>IF(K87="(NOT USED)","",VLOOKUP(M87,'Inputs Devices'!$A$3:$C$22,3,0))</f>
        <v/>
      </c>
      <c r="P87" s="333"/>
      <c r="Q87" s="333"/>
      <c r="R87" s="333"/>
      <c r="S87" s="333"/>
      <c r="T87" s="333"/>
      <c r="U87" s="333"/>
      <c r="V87" s="333"/>
      <c r="W87" s="333"/>
      <c r="X87" s="333"/>
      <c r="Y87" s="333"/>
      <c r="Z87" s="333"/>
      <c r="AA87" s="333"/>
      <c r="AB87" s="123"/>
      <c r="AC87" s="124"/>
      <c r="AD87" s="123"/>
      <c r="AE87" s="134" t="str">
        <f t="shared" si="14"/>
        <v/>
      </c>
      <c r="AF87" s="124"/>
      <c r="AG87" s="134" t="str">
        <f t="shared" si="12"/>
        <v/>
      </c>
      <c r="AH87" s="299"/>
      <c r="AI87" s="299"/>
      <c r="AJ87" s="299"/>
      <c r="AK87" s="299" t="str">
        <f t="shared" si="13"/>
        <v/>
      </c>
      <c r="AL87" s="299"/>
      <c r="AM87" s="299"/>
      <c r="AN87" s="299"/>
      <c r="AO87" s="299"/>
      <c r="AP87" s="299"/>
      <c r="AQ87" s="300"/>
      <c r="AR87" s="299"/>
    </row>
    <row r="88" spans="1:44" s="134" customFormat="1" ht="13.2" thickTop="1" thickBot="1" x14ac:dyDescent="0.65">
      <c r="A88" s="175">
        <f t="shared" si="11"/>
        <v>0</v>
      </c>
      <c r="B88" s="182" t="s">
        <v>1555</v>
      </c>
      <c r="C88" s="190"/>
      <c r="D88" s="183" t="s">
        <v>1555</v>
      </c>
      <c r="E88" s="191" t="s">
        <v>1555</v>
      </c>
      <c r="F88" s="192"/>
      <c r="G88" s="123"/>
      <c r="H88" s="124"/>
      <c r="I88" s="123"/>
      <c r="J88" s="327"/>
      <c r="K88" s="328" t="str">
        <f>IF(B88="Top of list","(NOT USED)",TEXT(VLOOKUP(B88,'Component Lvl List'!$A$3:$C$135,2,0),"")&amp;C88&amp;"."&amp;TEXT(VLOOKUP(D88,'Device Descriptor List'!$A$3:$C$357,2,0),"")&amp;TEXT(VLOOKUP(E88,'Device Descriptor List'!$A$3:$C$357,2,0),"")&amp;F88)</f>
        <v>(NOT USED)</v>
      </c>
      <c r="L88" s="327" t="str">
        <f>IF(K88="(NOT USED)","",TEXT(VLOOKUP(B88,'Component Lvl List'!$A$3:$C$135,3,0),"")&amp;C88&amp;" "&amp;TEXT(VLOOKUP(D88,'Device Descriptor List'!$A$3:$C$357,3,0),"")&amp;" "&amp;TEXT(VLOOKUP(E88,'Device Descriptor List'!$A$3:$C$357,3,0),"")&amp;F88)</f>
        <v/>
      </c>
      <c r="M88" s="329" t="s">
        <v>1672</v>
      </c>
      <c r="N88" s="329" t="str">
        <f>IF(K88="(NOT USED)","",VLOOKUP(M88,'Inputs Devices'!$A$3:$C$22,2,0))</f>
        <v/>
      </c>
      <c r="O88" s="329" t="str">
        <f>IF(K88="(NOT USED)","",VLOOKUP(M88,'Inputs Devices'!$A$3:$C$22,3,0))</f>
        <v/>
      </c>
      <c r="P88" s="329"/>
      <c r="Q88" s="329"/>
      <c r="R88" s="329"/>
      <c r="S88" s="329"/>
      <c r="T88" s="329"/>
      <c r="U88" s="329"/>
      <c r="V88" s="329"/>
      <c r="W88" s="329"/>
      <c r="X88" s="329"/>
      <c r="Y88" s="329"/>
      <c r="Z88" s="329"/>
      <c r="AA88" s="329"/>
      <c r="AB88" s="123"/>
      <c r="AC88" s="124"/>
      <c r="AD88" s="123"/>
      <c r="AE88" s="134" t="str">
        <f t="shared" si="14"/>
        <v/>
      </c>
      <c r="AF88" s="124"/>
      <c r="AG88" s="134" t="str">
        <f t="shared" si="12"/>
        <v/>
      </c>
      <c r="AH88" s="299"/>
      <c r="AI88" s="299"/>
      <c r="AJ88" s="299"/>
      <c r="AK88" s="299" t="str">
        <f t="shared" si="13"/>
        <v/>
      </c>
      <c r="AL88" s="299"/>
      <c r="AM88" s="299"/>
      <c r="AN88" s="299"/>
      <c r="AO88" s="299"/>
      <c r="AP88" s="299"/>
      <c r="AQ88" s="300"/>
      <c r="AR88" s="299"/>
    </row>
    <row r="89" spans="1:44" s="134" customFormat="1" ht="13.2" thickTop="1" thickBot="1" x14ac:dyDescent="0.65">
      <c r="A89" s="175">
        <f t="shared" si="11"/>
        <v>0</v>
      </c>
      <c r="B89" s="182" t="s">
        <v>1555</v>
      </c>
      <c r="C89" s="190"/>
      <c r="D89" s="183" t="s">
        <v>1555</v>
      </c>
      <c r="E89" s="191" t="s">
        <v>1555</v>
      </c>
      <c r="F89" s="192"/>
      <c r="G89" s="123"/>
      <c r="H89" s="124"/>
      <c r="I89" s="123"/>
      <c r="J89" s="330"/>
      <c r="K89" s="331" t="str">
        <f>IF(B89="Top of list","(NOT USED)",TEXT(VLOOKUP(B89,'Component Lvl List'!$A$3:$C$135,2,0),"")&amp;C89&amp;"."&amp;TEXT(VLOOKUP(D89,'Device Descriptor List'!$A$3:$C$357,2,0),"")&amp;TEXT(VLOOKUP(E89,'Device Descriptor List'!$A$3:$C$357,2,0),"")&amp;F89)</f>
        <v>(NOT USED)</v>
      </c>
      <c r="L89" s="332" t="str">
        <f>IF(K89="(NOT USED)","",TEXT(VLOOKUP(B89,'Component Lvl List'!$A$3:$C$135,3,0),"")&amp;C89&amp;" "&amp;TEXT(VLOOKUP(D89,'Device Descriptor List'!$A$3:$C$357,3,0),"")&amp;" "&amp;TEXT(VLOOKUP(E89,'Device Descriptor List'!$A$3:$C$357,3,0),"")&amp;F89)</f>
        <v/>
      </c>
      <c r="M89" s="333" t="s">
        <v>1672</v>
      </c>
      <c r="N89" s="333" t="str">
        <f>IF(K89="(NOT USED)","",VLOOKUP(M89,'Inputs Devices'!$A$3:$C$22,2,0))</f>
        <v/>
      </c>
      <c r="O89" s="333" t="str">
        <f>IF(K89="(NOT USED)","",VLOOKUP(M89,'Inputs Devices'!$A$3:$C$22,3,0))</f>
        <v/>
      </c>
      <c r="P89" s="333"/>
      <c r="Q89" s="333"/>
      <c r="R89" s="333"/>
      <c r="S89" s="333"/>
      <c r="T89" s="333"/>
      <c r="U89" s="333"/>
      <c r="V89" s="333"/>
      <c r="W89" s="333"/>
      <c r="X89" s="333"/>
      <c r="Y89" s="333"/>
      <c r="Z89" s="333"/>
      <c r="AA89" s="333"/>
      <c r="AB89" s="123"/>
      <c r="AC89" s="124"/>
      <c r="AD89" s="123"/>
      <c r="AE89" s="134" t="str">
        <f t="shared" si="14"/>
        <v/>
      </c>
      <c r="AF89" s="124"/>
      <c r="AG89" s="134" t="str">
        <f t="shared" si="12"/>
        <v/>
      </c>
      <c r="AH89" s="299"/>
      <c r="AI89" s="299"/>
      <c r="AJ89" s="299"/>
      <c r="AK89" s="299" t="str">
        <f t="shared" si="13"/>
        <v/>
      </c>
      <c r="AL89" s="299"/>
      <c r="AM89" s="299"/>
      <c r="AN89" s="299"/>
      <c r="AO89" s="299"/>
      <c r="AP89" s="299"/>
      <c r="AQ89" s="300"/>
      <c r="AR89" s="299"/>
    </row>
    <row r="90" spans="1:44" s="134" customFormat="1" ht="13.2" thickTop="1" thickBot="1" x14ac:dyDescent="0.65">
      <c r="A90" s="175">
        <f t="shared" si="11"/>
        <v>0</v>
      </c>
      <c r="B90" s="182" t="s">
        <v>1555</v>
      </c>
      <c r="C90" s="190"/>
      <c r="D90" s="183" t="s">
        <v>1555</v>
      </c>
      <c r="E90" s="191" t="s">
        <v>1555</v>
      </c>
      <c r="F90" s="192"/>
      <c r="G90" s="123"/>
      <c r="H90" s="124"/>
      <c r="I90" s="123"/>
      <c r="J90" s="327"/>
      <c r="K90" s="328" t="str">
        <f>IF(B90="Top of list","(NOT USED)",TEXT(VLOOKUP(B90,'Component Lvl List'!$A$3:$C$135,2,0),"")&amp;C90&amp;"."&amp;TEXT(VLOOKUP(D90,'Device Descriptor List'!$A$3:$C$357,2,0),"")&amp;TEXT(VLOOKUP(E90,'Device Descriptor List'!$A$3:$C$357,2,0),"")&amp;F90)</f>
        <v>(NOT USED)</v>
      </c>
      <c r="L90" s="327" t="str">
        <f>IF(K90="(NOT USED)","",TEXT(VLOOKUP(B90,'Component Lvl List'!$A$3:$C$135,3,0),"")&amp;C90&amp;" "&amp;TEXT(VLOOKUP(D90,'Device Descriptor List'!$A$3:$C$357,3,0),"")&amp;" "&amp;TEXT(VLOOKUP(E90,'Device Descriptor List'!$A$3:$C$357,3,0),"")&amp;F90)</f>
        <v/>
      </c>
      <c r="M90" s="329" t="s">
        <v>1672</v>
      </c>
      <c r="N90" s="329" t="str">
        <f>IF(K90="(NOT USED)","",VLOOKUP(M90,'Inputs Devices'!$A$3:$C$22,2,0))</f>
        <v/>
      </c>
      <c r="O90" s="329" t="str">
        <f>IF(K90="(NOT USED)","",VLOOKUP(M90,'Inputs Devices'!$A$3:$C$22,3,0))</f>
        <v/>
      </c>
      <c r="P90" s="329"/>
      <c r="Q90" s="329"/>
      <c r="R90" s="329"/>
      <c r="S90" s="329"/>
      <c r="T90" s="329"/>
      <c r="U90" s="329"/>
      <c r="V90" s="329"/>
      <c r="W90" s="329"/>
      <c r="X90" s="329"/>
      <c r="Y90" s="329"/>
      <c r="Z90" s="329"/>
      <c r="AA90" s="329"/>
      <c r="AB90" s="123"/>
      <c r="AC90" s="124"/>
      <c r="AD90" s="123"/>
      <c r="AE90" s="134" t="str">
        <f t="shared" si="14"/>
        <v/>
      </c>
      <c r="AF90" s="124"/>
      <c r="AG90" s="134" t="str">
        <f t="shared" si="12"/>
        <v/>
      </c>
      <c r="AH90" s="299"/>
      <c r="AI90" s="299"/>
      <c r="AJ90" s="299"/>
      <c r="AK90" s="299" t="str">
        <f t="shared" si="13"/>
        <v/>
      </c>
      <c r="AL90" s="299"/>
      <c r="AM90" s="299"/>
      <c r="AN90" s="299"/>
      <c r="AO90" s="299"/>
      <c r="AP90" s="299"/>
      <c r="AQ90" s="300"/>
      <c r="AR90" s="299"/>
    </row>
    <row r="91" spans="1:44" s="134" customFormat="1" ht="13.2" thickTop="1" thickBot="1" x14ac:dyDescent="0.65">
      <c r="A91" s="196" t="str">
        <f>J91</f>
        <v>Digital Outputs  (All digital outputs to include local override capability and status indication at the controller)</v>
      </c>
      <c r="B91" s="138"/>
      <c r="C91" s="138"/>
      <c r="D91" s="138"/>
      <c r="E91" s="138"/>
      <c r="F91" s="138"/>
      <c r="G91" s="123"/>
      <c r="H91" s="124"/>
      <c r="I91" s="123"/>
      <c r="J91" s="369" t="s">
        <v>249</v>
      </c>
      <c r="K91" s="369"/>
      <c r="L91" s="369"/>
      <c r="M91" s="369"/>
      <c r="N91" s="369"/>
      <c r="O91" s="369"/>
      <c r="P91" s="369"/>
      <c r="Q91" s="369"/>
      <c r="R91" s="369"/>
      <c r="S91" s="369"/>
      <c r="T91" s="369"/>
      <c r="U91" s="369"/>
      <c r="V91" s="369"/>
      <c r="W91" s="369"/>
      <c r="X91" s="369"/>
      <c r="Y91" s="369"/>
      <c r="Z91" s="369"/>
      <c r="AA91" s="369"/>
      <c r="AB91" s="123"/>
      <c r="AC91" s="124"/>
      <c r="AD91" s="123"/>
      <c r="AE91" s="134" t="str">
        <f t="shared" si="14"/>
        <v>0.0-?.</v>
      </c>
      <c r="AF91" s="124"/>
      <c r="AG91" s="138" t="str">
        <f>J91</f>
        <v>Digital Outputs  (All digital outputs to include local override capability and status indication at the controller)</v>
      </c>
      <c r="AH91" s="291"/>
      <c r="AI91" s="291"/>
      <c r="AJ91" s="291"/>
      <c r="AK91" s="291"/>
      <c r="AL91" s="291"/>
      <c r="AM91" s="291"/>
      <c r="AN91" s="291"/>
      <c r="AO91" s="291"/>
      <c r="AP91" s="291"/>
      <c r="AQ91" s="301"/>
      <c r="AR91" s="291"/>
    </row>
    <row r="92" spans="1:44" s="134" customFormat="1" ht="13.2" thickTop="1" thickBot="1" x14ac:dyDescent="0.65">
      <c r="A92" s="175">
        <f t="shared" ref="A92:A111" si="15">IF(K92="(NOT USED)",0,$Y$5+$Y$6+(LEN(K92)))</f>
        <v>0</v>
      </c>
      <c r="B92" s="182" t="s">
        <v>1555</v>
      </c>
      <c r="C92" s="190"/>
      <c r="D92" s="183" t="s">
        <v>1555</v>
      </c>
      <c r="E92" s="191" t="s">
        <v>1555</v>
      </c>
      <c r="F92" s="192"/>
      <c r="G92" s="123"/>
      <c r="H92" s="124"/>
      <c r="I92" s="123"/>
      <c r="J92" s="327"/>
      <c r="K92" s="328" t="str">
        <f>IF(B92="Top of list","(NOT USED)",TEXT(VLOOKUP(B92,'Component Lvl List'!$A$3:$C$135,2,0),"")&amp;C92&amp;"."&amp;TEXT(VLOOKUP(D92,'Device Descriptor List'!$A$3:$C$357,2,0),"")&amp;TEXT(VLOOKUP(E92,'Device Descriptor List'!$A$3:$C$357,2,0),"")&amp;F92)</f>
        <v>(NOT USED)</v>
      </c>
      <c r="L92" s="327" t="str">
        <f>IF(K92="(NOT USED)","",TEXT(VLOOKUP(B92,'Component Lvl List'!$A$3:$C$135,3,0),"")&amp;C92&amp;" "&amp;TEXT(VLOOKUP(D92,'Device Descriptor List'!$A$3:$C$357,3,0),"")&amp;" "&amp;TEXT(VLOOKUP(E92,'Device Descriptor List'!$A$3:$C$357,3,0),"")&amp;F92)</f>
        <v/>
      </c>
      <c r="M92" s="329" t="s">
        <v>1672</v>
      </c>
      <c r="N92" s="329" t="str">
        <f>IF(K92="(NOT USED)","",VLOOKUP(M92,'Output Devices'!$A$3:$C$7,2,0))</f>
        <v/>
      </c>
      <c r="O92" s="329" t="str">
        <f>IF(K92="(NOT USED)","",VLOOKUP(Template!M92,'Output Devices'!$A$3:$C$7,3,0))</f>
        <v/>
      </c>
      <c r="P92" s="329"/>
      <c r="Q92" s="329"/>
      <c r="R92" s="329"/>
      <c r="S92" s="329"/>
      <c r="T92" s="329"/>
      <c r="U92" s="329"/>
      <c r="V92" s="329"/>
      <c r="W92" s="329"/>
      <c r="X92" s="329"/>
      <c r="Y92" s="329"/>
      <c r="Z92" s="329"/>
      <c r="AA92" s="329"/>
      <c r="AB92" s="123"/>
      <c r="AC92" s="124"/>
      <c r="AD92" s="123"/>
      <c r="AE92" s="134" t="str">
        <f t="shared" si="14"/>
        <v/>
      </c>
      <c r="AF92" s="124"/>
      <c r="AG92" s="134" t="str">
        <f t="shared" ref="AG92:AG111" si="16">IF(OR(K92="",K92="(NOT USED)"),"",K92)</f>
        <v/>
      </c>
      <c r="AH92" s="299"/>
      <c r="AI92" s="299"/>
      <c r="AJ92" s="299"/>
      <c r="AK92" s="299"/>
      <c r="AL92" s="299" t="str">
        <f t="shared" ref="AL92:AL111" si="17">IF(OR($AG92="",$M92="Existing"),"","X")</f>
        <v/>
      </c>
      <c r="AM92" s="299"/>
      <c r="AN92" s="299"/>
      <c r="AO92" s="299"/>
      <c r="AP92" s="299"/>
      <c r="AQ92" s="300"/>
      <c r="AR92" s="299"/>
    </row>
    <row r="93" spans="1:44" s="134" customFormat="1" ht="13.2" thickTop="1" thickBot="1" x14ac:dyDescent="0.65">
      <c r="A93" s="175">
        <f t="shared" si="15"/>
        <v>0</v>
      </c>
      <c r="B93" s="182" t="s">
        <v>1555</v>
      </c>
      <c r="C93" s="190"/>
      <c r="D93" s="183" t="s">
        <v>1555</v>
      </c>
      <c r="E93" s="191" t="s">
        <v>1555</v>
      </c>
      <c r="F93" s="192"/>
      <c r="G93" s="123"/>
      <c r="H93" s="124"/>
      <c r="I93" s="123"/>
      <c r="J93" s="330"/>
      <c r="K93" s="331" t="str">
        <f>IF(B93="Top of list","(NOT USED)",TEXT(VLOOKUP(B93,'Component Lvl List'!$A$3:$C$135,2,0),"")&amp;C93&amp;"."&amp;TEXT(VLOOKUP(D93,'Device Descriptor List'!$A$3:$C$357,2,0),"")&amp;TEXT(VLOOKUP(E93,'Device Descriptor List'!$A$3:$C$357,2,0),"")&amp;F93)</f>
        <v>(NOT USED)</v>
      </c>
      <c r="L93" s="332" t="str">
        <f>IF(K93="(NOT USED)","",TEXT(VLOOKUP(B93,'Component Lvl List'!$A$3:$C$135,3,0),"")&amp;C93&amp;" "&amp;TEXT(VLOOKUP(D93,'Device Descriptor List'!$A$3:$C$357,3,0),"")&amp;" "&amp;TEXT(VLOOKUP(E93,'Device Descriptor List'!$A$3:$C$357,3,0),"")&amp;F93)</f>
        <v/>
      </c>
      <c r="M93" s="333" t="s">
        <v>1672</v>
      </c>
      <c r="N93" s="333" t="str">
        <f>IF(K93="(NOT USED)","",VLOOKUP(M93,'Output Devices'!$A$3:$C$7,2,0))</f>
        <v/>
      </c>
      <c r="O93" s="333" t="str">
        <f>IF(K93="(NOT USED)","",VLOOKUP(Template!M93,'Output Devices'!$A$3:$C$7,3,0))</f>
        <v/>
      </c>
      <c r="P93" s="333"/>
      <c r="Q93" s="333"/>
      <c r="R93" s="333"/>
      <c r="S93" s="333"/>
      <c r="T93" s="333"/>
      <c r="U93" s="333"/>
      <c r="V93" s="333"/>
      <c r="W93" s="333"/>
      <c r="X93" s="333"/>
      <c r="Y93" s="333"/>
      <c r="Z93" s="333"/>
      <c r="AA93" s="333"/>
      <c r="AB93" s="123"/>
      <c r="AC93" s="124"/>
      <c r="AD93" s="123"/>
      <c r="AE93" s="134" t="str">
        <f t="shared" si="14"/>
        <v/>
      </c>
      <c r="AF93" s="124"/>
      <c r="AG93" s="134" t="str">
        <f t="shared" si="16"/>
        <v/>
      </c>
      <c r="AH93" s="299"/>
      <c r="AI93" s="299"/>
      <c r="AJ93" s="299"/>
      <c r="AK93" s="299"/>
      <c r="AL93" s="299" t="str">
        <f t="shared" si="17"/>
        <v/>
      </c>
      <c r="AM93" s="299"/>
      <c r="AN93" s="299"/>
      <c r="AO93" s="299"/>
      <c r="AP93" s="299"/>
      <c r="AQ93" s="300"/>
      <c r="AR93" s="299"/>
    </row>
    <row r="94" spans="1:44" s="134" customFormat="1" ht="13.2" thickTop="1" thickBot="1" x14ac:dyDescent="0.65">
      <c r="A94" s="175">
        <f t="shared" si="15"/>
        <v>0</v>
      </c>
      <c r="B94" s="182" t="s">
        <v>1555</v>
      </c>
      <c r="C94" s="190"/>
      <c r="D94" s="183" t="s">
        <v>1555</v>
      </c>
      <c r="E94" s="191" t="s">
        <v>1555</v>
      </c>
      <c r="F94" s="192"/>
      <c r="G94" s="123"/>
      <c r="H94" s="124"/>
      <c r="I94" s="123"/>
      <c r="J94" s="327"/>
      <c r="K94" s="328" t="str">
        <f>IF(B94="Top of list","(NOT USED)",TEXT(VLOOKUP(B94,'Component Lvl List'!$A$3:$C$135,2,0),"")&amp;C94&amp;"."&amp;TEXT(VLOOKUP(D94,'Device Descriptor List'!$A$3:$C$357,2,0),"")&amp;TEXT(VLOOKUP(E94,'Device Descriptor List'!$A$3:$C$357,2,0),"")&amp;F94)</f>
        <v>(NOT USED)</v>
      </c>
      <c r="L94" s="327" t="str">
        <f>IF(K94="(NOT USED)","",TEXT(VLOOKUP(B94,'Component Lvl List'!$A$3:$C$135,3,0),"")&amp;C94&amp;" "&amp;TEXT(VLOOKUP(D94,'Device Descriptor List'!$A$3:$C$357,3,0),"")&amp;" "&amp;TEXT(VLOOKUP(E94,'Device Descriptor List'!$A$3:$C$357,3,0),"")&amp;F94)</f>
        <v/>
      </c>
      <c r="M94" s="329" t="s">
        <v>1672</v>
      </c>
      <c r="N94" s="329" t="str">
        <f>IF(K94="(NOT USED)","",VLOOKUP(M94,'Output Devices'!$A$3:$C$7,2,0))</f>
        <v/>
      </c>
      <c r="O94" s="329" t="str">
        <f>IF(K94="(NOT USED)","",VLOOKUP(Template!M94,'Output Devices'!$A$3:$C$7,3,0))</f>
        <v/>
      </c>
      <c r="P94" s="329"/>
      <c r="Q94" s="329"/>
      <c r="R94" s="329"/>
      <c r="S94" s="329"/>
      <c r="T94" s="329"/>
      <c r="U94" s="329"/>
      <c r="V94" s="329"/>
      <c r="W94" s="329"/>
      <c r="X94" s="329"/>
      <c r="Y94" s="329"/>
      <c r="Z94" s="329"/>
      <c r="AA94" s="329"/>
      <c r="AB94" s="123"/>
      <c r="AC94" s="124"/>
      <c r="AD94" s="123"/>
      <c r="AE94" s="134" t="str">
        <f t="shared" si="14"/>
        <v/>
      </c>
      <c r="AF94" s="124"/>
      <c r="AG94" s="134" t="str">
        <f t="shared" si="16"/>
        <v/>
      </c>
      <c r="AH94" s="299"/>
      <c r="AI94" s="299"/>
      <c r="AJ94" s="299"/>
      <c r="AK94" s="299"/>
      <c r="AL94" s="299" t="str">
        <f t="shared" si="17"/>
        <v/>
      </c>
      <c r="AM94" s="299"/>
      <c r="AN94" s="299"/>
      <c r="AO94" s="299"/>
      <c r="AP94" s="299"/>
      <c r="AQ94" s="300"/>
      <c r="AR94" s="299"/>
    </row>
    <row r="95" spans="1:44" s="134" customFormat="1" ht="13.2" thickTop="1" thickBot="1" x14ac:dyDescent="0.65">
      <c r="A95" s="175">
        <f t="shared" si="15"/>
        <v>0</v>
      </c>
      <c r="B95" s="182" t="s">
        <v>1555</v>
      </c>
      <c r="C95" s="190"/>
      <c r="D95" s="183" t="s">
        <v>1555</v>
      </c>
      <c r="E95" s="191" t="s">
        <v>1555</v>
      </c>
      <c r="F95" s="192"/>
      <c r="G95" s="123"/>
      <c r="H95" s="124"/>
      <c r="I95" s="123"/>
      <c r="J95" s="330"/>
      <c r="K95" s="331" t="str">
        <f>IF(B95="Top of list","(NOT USED)",TEXT(VLOOKUP(B95,'Component Lvl List'!$A$3:$C$135,2,0),"")&amp;C95&amp;"."&amp;TEXT(VLOOKUP(D95,'Device Descriptor List'!$A$3:$C$357,2,0),"")&amp;TEXT(VLOOKUP(E95,'Device Descriptor List'!$A$3:$C$357,2,0),"")&amp;F95)</f>
        <v>(NOT USED)</v>
      </c>
      <c r="L95" s="332" t="str">
        <f>IF(K95="(NOT USED)","",TEXT(VLOOKUP(B95,'Component Lvl List'!$A$3:$C$135,3,0),"")&amp;C95&amp;" "&amp;TEXT(VLOOKUP(D95,'Device Descriptor List'!$A$3:$C$357,3,0),"")&amp;" "&amp;TEXT(VLOOKUP(E95,'Device Descriptor List'!$A$3:$C$357,3,0),"")&amp;F95)</f>
        <v/>
      </c>
      <c r="M95" s="333" t="s">
        <v>1672</v>
      </c>
      <c r="N95" s="333" t="str">
        <f>IF(K95="(NOT USED)","",VLOOKUP(M95,'Output Devices'!$A$3:$C$7,2,0))</f>
        <v/>
      </c>
      <c r="O95" s="333" t="str">
        <f>IF(K95="(NOT USED)","",VLOOKUP(Template!M95,'Output Devices'!$A$3:$C$7,3,0))</f>
        <v/>
      </c>
      <c r="P95" s="333"/>
      <c r="Q95" s="333"/>
      <c r="R95" s="333"/>
      <c r="S95" s="333"/>
      <c r="T95" s="333"/>
      <c r="U95" s="333"/>
      <c r="V95" s="333"/>
      <c r="W95" s="333"/>
      <c r="X95" s="333"/>
      <c r="Y95" s="333"/>
      <c r="Z95" s="333"/>
      <c r="AA95" s="333"/>
      <c r="AB95" s="123"/>
      <c r="AC95" s="124"/>
      <c r="AD95" s="123"/>
      <c r="AE95" s="134" t="str">
        <f t="shared" si="14"/>
        <v/>
      </c>
      <c r="AF95" s="124"/>
      <c r="AG95" s="134" t="str">
        <f t="shared" si="16"/>
        <v/>
      </c>
      <c r="AH95" s="299"/>
      <c r="AI95" s="299"/>
      <c r="AJ95" s="299"/>
      <c r="AK95" s="299"/>
      <c r="AL95" s="299" t="str">
        <f t="shared" si="17"/>
        <v/>
      </c>
      <c r="AM95" s="299"/>
      <c r="AN95" s="299"/>
      <c r="AO95" s="299"/>
      <c r="AP95" s="299"/>
      <c r="AQ95" s="300"/>
      <c r="AR95" s="299"/>
    </row>
    <row r="96" spans="1:44" s="134" customFormat="1" ht="13.2" thickTop="1" thickBot="1" x14ac:dyDescent="0.65">
      <c r="A96" s="175">
        <f t="shared" si="15"/>
        <v>0</v>
      </c>
      <c r="B96" s="182" t="s">
        <v>1555</v>
      </c>
      <c r="C96" s="190"/>
      <c r="D96" s="183" t="s">
        <v>1555</v>
      </c>
      <c r="E96" s="191" t="s">
        <v>1555</v>
      </c>
      <c r="F96" s="192"/>
      <c r="G96" s="123"/>
      <c r="H96" s="124"/>
      <c r="I96" s="123"/>
      <c r="J96" s="327"/>
      <c r="K96" s="328" t="str">
        <f>IF(B96="Top of list","(NOT USED)",TEXT(VLOOKUP(B96,'Component Lvl List'!$A$3:$C$135,2,0),"")&amp;C96&amp;"."&amp;TEXT(VLOOKUP(D96,'Device Descriptor List'!$A$3:$C$357,2,0),"")&amp;TEXT(VLOOKUP(E96,'Device Descriptor List'!$A$3:$C$357,2,0),"")&amp;F96)</f>
        <v>(NOT USED)</v>
      </c>
      <c r="L96" s="327" t="str">
        <f>IF(K96="(NOT USED)","",TEXT(VLOOKUP(B96,'Component Lvl List'!$A$3:$C$135,3,0),"")&amp;C96&amp;" "&amp;TEXT(VLOOKUP(D96,'Device Descriptor List'!$A$3:$C$357,3,0),"")&amp;" "&amp;TEXT(VLOOKUP(E96,'Device Descriptor List'!$A$3:$C$357,3,0),"")&amp;F96)</f>
        <v/>
      </c>
      <c r="M96" s="329" t="s">
        <v>1672</v>
      </c>
      <c r="N96" s="329" t="str">
        <f>IF(K96="(NOT USED)","",VLOOKUP(M96,'Output Devices'!$A$3:$C$7,2,0))</f>
        <v/>
      </c>
      <c r="O96" s="329" t="str">
        <f>IF(K96="(NOT USED)","",VLOOKUP(Template!M96,'Output Devices'!$A$3:$C$7,3,0))</f>
        <v/>
      </c>
      <c r="P96" s="329"/>
      <c r="Q96" s="329"/>
      <c r="R96" s="329"/>
      <c r="S96" s="329"/>
      <c r="T96" s="329"/>
      <c r="U96" s="329"/>
      <c r="V96" s="329"/>
      <c r="W96" s="329"/>
      <c r="X96" s="329"/>
      <c r="Y96" s="329"/>
      <c r="Z96" s="329"/>
      <c r="AA96" s="329"/>
      <c r="AB96" s="123"/>
      <c r="AC96" s="124"/>
      <c r="AD96" s="123"/>
      <c r="AE96" s="134" t="str">
        <f t="shared" si="14"/>
        <v/>
      </c>
      <c r="AF96" s="124"/>
      <c r="AG96" s="134" t="str">
        <f t="shared" si="16"/>
        <v/>
      </c>
      <c r="AH96" s="299"/>
      <c r="AI96" s="299"/>
      <c r="AJ96" s="299"/>
      <c r="AK96" s="299"/>
      <c r="AL96" s="299" t="str">
        <f t="shared" si="17"/>
        <v/>
      </c>
      <c r="AM96" s="299"/>
      <c r="AN96" s="299"/>
      <c r="AO96" s="299"/>
      <c r="AP96" s="299"/>
      <c r="AQ96" s="300"/>
      <c r="AR96" s="299"/>
    </row>
    <row r="97" spans="1:44" s="134" customFormat="1" ht="13.2" thickTop="1" thickBot="1" x14ac:dyDescent="0.65">
      <c r="A97" s="175">
        <f t="shared" si="15"/>
        <v>0</v>
      </c>
      <c r="B97" s="182" t="s">
        <v>1555</v>
      </c>
      <c r="C97" s="190"/>
      <c r="D97" s="183" t="s">
        <v>1555</v>
      </c>
      <c r="E97" s="191" t="s">
        <v>1555</v>
      </c>
      <c r="F97" s="192"/>
      <c r="G97" s="123"/>
      <c r="H97" s="124"/>
      <c r="I97" s="123"/>
      <c r="J97" s="330"/>
      <c r="K97" s="331" t="str">
        <f>IF(B97="Top of list","(NOT USED)",TEXT(VLOOKUP(B97,'Component Lvl List'!$A$3:$C$135,2,0),"")&amp;C97&amp;"."&amp;TEXT(VLOOKUP(D97,'Device Descriptor List'!$A$3:$C$357,2,0),"")&amp;TEXT(VLOOKUP(E97,'Device Descriptor List'!$A$3:$C$357,2,0),"")&amp;F97)</f>
        <v>(NOT USED)</v>
      </c>
      <c r="L97" s="332" t="str">
        <f>IF(K97="(NOT USED)","",TEXT(VLOOKUP(B97,'Component Lvl List'!$A$3:$C$135,3,0),"")&amp;C97&amp;" "&amp;TEXT(VLOOKUP(D97,'Device Descriptor List'!$A$3:$C$357,3,0),"")&amp;" "&amp;TEXT(VLOOKUP(E97,'Device Descriptor List'!$A$3:$C$357,3,0),"")&amp;F97)</f>
        <v/>
      </c>
      <c r="M97" s="333" t="s">
        <v>1672</v>
      </c>
      <c r="N97" s="333" t="str">
        <f>IF(K97="(NOT USED)","",VLOOKUP(M97,'Output Devices'!$A$3:$C$7,2,0))</f>
        <v/>
      </c>
      <c r="O97" s="333" t="str">
        <f>IF(K97="(NOT USED)","",VLOOKUP(Template!M97,'Output Devices'!$A$3:$C$7,3,0))</f>
        <v/>
      </c>
      <c r="P97" s="333"/>
      <c r="Q97" s="333"/>
      <c r="R97" s="333"/>
      <c r="S97" s="333"/>
      <c r="T97" s="333"/>
      <c r="U97" s="333"/>
      <c r="V97" s="333"/>
      <c r="W97" s="333"/>
      <c r="X97" s="333"/>
      <c r="Y97" s="333"/>
      <c r="Z97" s="333"/>
      <c r="AA97" s="333"/>
      <c r="AB97" s="123"/>
      <c r="AC97" s="124"/>
      <c r="AD97" s="123"/>
      <c r="AE97" s="134" t="str">
        <f t="shared" si="14"/>
        <v/>
      </c>
      <c r="AF97" s="124"/>
      <c r="AG97" s="134" t="str">
        <f t="shared" si="16"/>
        <v/>
      </c>
      <c r="AH97" s="299"/>
      <c r="AI97" s="299"/>
      <c r="AJ97" s="299"/>
      <c r="AK97" s="299"/>
      <c r="AL97" s="299" t="str">
        <f t="shared" si="17"/>
        <v/>
      </c>
      <c r="AM97" s="299"/>
      <c r="AN97" s="299"/>
      <c r="AO97" s="299"/>
      <c r="AP97" s="299"/>
      <c r="AQ97" s="300"/>
      <c r="AR97" s="299"/>
    </row>
    <row r="98" spans="1:44" s="134" customFormat="1" ht="13.2" thickTop="1" thickBot="1" x14ac:dyDescent="0.65">
      <c r="A98" s="175">
        <f t="shared" si="15"/>
        <v>0</v>
      </c>
      <c r="B98" s="182" t="s">
        <v>1555</v>
      </c>
      <c r="C98" s="190"/>
      <c r="D98" s="183" t="s">
        <v>1555</v>
      </c>
      <c r="E98" s="191" t="s">
        <v>1555</v>
      </c>
      <c r="F98" s="192"/>
      <c r="G98" s="123"/>
      <c r="H98" s="124"/>
      <c r="I98" s="123"/>
      <c r="J98" s="327"/>
      <c r="K98" s="328" t="str">
        <f>IF(B98="Top of list","(NOT USED)",TEXT(VLOOKUP(B98,'Component Lvl List'!$A$3:$C$135,2,0),"")&amp;C98&amp;"."&amp;TEXT(VLOOKUP(D98,'Device Descriptor List'!$A$3:$C$357,2,0),"")&amp;TEXT(VLOOKUP(E98,'Device Descriptor List'!$A$3:$C$357,2,0),"")&amp;F98)</f>
        <v>(NOT USED)</v>
      </c>
      <c r="L98" s="327" t="str">
        <f>IF(K98="(NOT USED)","",TEXT(VLOOKUP(B98,'Component Lvl List'!$A$3:$C$135,3,0),"")&amp;C98&amp;" "&amp;TEXT(VLOOKUP(D98,'Device Descriptor List'!$A$3:$C$357,3,0),"")&amp;" "&amp;TEXT(VLOOKUP(E98,'Device Descriptor List'!$A$3:$C$357,3,0),"")&amp;F98)</f>
        <v/>
      </c>
      <c r="M98" s="329" t="s">
        <v>1672</v>
      </c>
      <c r="N98" s="329" t="str">
        <f>IF(K98="(NOT USED)","",VLOOKUP(M98,'Output Devices'!$A$3:$C$7,2,0))</f>
        <v/>
      </c>
      <c r="O98" s="329" t="str">
        <f>IF(K98="(NOT USED)","",VLOOKUP(Template!M98,'Output Devices'!$A$3:$C$7,3,0))</f>
        <v/>
      </c>
      <c r="P98" s="329"/>
      <c r="Q98" s="329"/>
      <c r="R98" s="329"/>
      <c r="S98" s="329"/>
      <c r="T98" s="329"/>
      <c r="U98" s="329"/>
      <c r="V98" s="329"/>
      <c r="W98" s="329"/>
      <c r="X98" s="329"/>
      <c r="Y98" s="329"/>
      <c r="Z98" s="329"/>
      <c r="AA98" s="329"/>
      <c r="AB98" s="123"/>
      <c r="AC98" s="124"/>
      <c r="AD98" s="123"/>
      <c r="AE98" s="134" t="str">
        <f t="shared" si="14"/>
        <v/>
      </c>
      <c r="AF98" s="124"/>
      <c r="AG98" s="134" t="str">
        <f t="shared" si="16"/>
        <v/>
      </c>
      <c r="AH98" s="299"/>
      <c r="AI98" s="299"/>
      <c r="AJ98" s="299"/>
      <c r="AK98" s="299"/>
      <c r="AL98" s="299" t="str">
        <f t="shared" si="17"/>
        <v/>
      </c>
      <c r="AM98" s="299"/>
      <c r="AN98" s="299"/>
      <c r="AO98" s="299"/>
      <c r="AP98" s="299"/>
      <c r="AQ98" s="300"/>
      <c r="AR98" s="299"/>
    </row>
    <row r="99" spans="1:44" s="134" customFormat="1" ht="13.2" thickTop="1" thickBot="1" x14ac:dyDescent="0.65">
      <c r="A99" s="175">
        <f t="shared" si="15"/>
        <v>0</v>
      </c>
      <c r="B99" s="182" t="s">
        <v>1555</v>
      </c>
      <c r="C99" s="190"/>
      <c r="D99" s="183" t="s">
        <v>1555</v>
      </c>
      <c r="E99" s="191" t="s">
        <v>1555</v>
      </c>
      <c r="F99" s="192"/>
      <c r="G99" s="123"/>
      <c r="H99" s="124"/>
      <c r="I99" s="123"/>
      <c r="J99" s="330"/>
      <c r="K99" s="331" t="str">
        <f>IF(B99="Top of list","(NOT USED)",TEXT(VLOOKUP(B99,'Component Lvl List'!$A$3:$C$135,2,0),"")&amp;C99&amp;"."&amp;TEXT(VLOOKUP(D99,'Device Descriptor List'!$A$3:$C$357,2,0),"")&amp;TEXT(VLOOKUP(E99,'Device Descriptor List'!$A$3:$C$357,2,0),"")&amp;F99)</f>
        <v>(NOT USED)</v>
      </c>
      <c r="L99" s="332" t="str">
        <f>IF(K99="(NOT USED)","",TEXT(VLOOKUP(B99,'Component Lvl List'!$A$3:$C$135,3,0),"")&amp;C99&amp;" "&amp;TEXT(VLOOKUP(D99,'Device Descriptor List'!$A$3:$C$357,3,0),"")&amp;" "&amp;TEXT(VLOOKUP(E99,'Device Descriptor List'!$A$3:$C$357,3,0),"")&amp;F99)</f>
        <v/>
      </c>
      <c r="M99" s="333" t="s">
        <v>1672</v>
      </c>
      <c r="N99" s="333" t="str">
        <f>IF(K99="(NOT USED)","",VLOOKUP(M99,'Output Devices'!$A$3:$C$7,2,0))</f>
        <v/>
      </c>
      <c r="O99" s="333" t="str">
        <f>IF(K99="(NOT USED)","",VLOOKUP(Template!M99,'Output Devices'!$A$3:$C$7,3,0))</f>
        <v/>
      </c>
      <c r="P99" s="333"/>
      <c r="Q99" s="333"/>
      <c r="R99" s="333"/>
      <c r="S99" s="333"/>
      <c r="T99" s="333"/>
      <c r="U99" s="333"/>
      <c r="V99" s="333"/>
      <c r="W99" s="333"/>
      <c r="X99" s="333"/>
      <c r="Y99" s="333"/>
      <c r="Z99" s="333"/>
      <c r="AA99" s="333"/>
      <c r="AB99" s="123"/>
      <c r="AC99" s="124"/>
      <c r="AD99" s="123"/>
      <c r="AE99" s="134" t="str">
        <f t="shared" si="14"/>
        <v/>
      </c>
      <c r="AF99" s="124"/>
      <c r="AG99" s="134" t="str">
        <f t="shared" si="16"/>
        <v/>
      </c>
      <c r="AH99" s="299"/>
      <c r="AI99" s="299"/>
      <c r="AJ99" s="299"/>
      <c r="AK99" s="299"/>
      <c r="AL99" s="299" t="str">
        <f t="shared" si="17"/>
        <v/>
      </c>
      <c r="AM99" s="299"/>
      <c r="AN99" s="299"/>
      <c r="AO99" s="299"/>
      <c r="AP99" s="299"/>
      <c r="AQ99" s="300"/>
      <c r="AR99" s="299"/>
    </row>
    <row r="100" spans="1:44" s="134" customFormat="1" ht="13.2" thickTop="1" thickBot="1" x14ac:dyDescent="0.65">
      <c r="A100" s="175">
        <f t="shared" si="15"/>
        <v>0</v>
      </c>
      <c r="B100" s="182" t="s">
        <v>1555</v>
      </c>
      <c r="C100" s="190"/>
      <c r="D100" s="183" t="s">
        <v>1555</v>
      </c>
      <c r="E100" s="191" t="s">
        <v>1555</v>
      </c>
      <c r="F100" s="192"/>
      <c r="G100" s="123"/>
      <c r="H100" s="124"/>
      <c r="I100" s="123"/>
      <c r="J100" s="327"/>
      <c r="K100" s="328" t="str">
        <f>IF(B100="Top of list","(NOT USED)",TEXT(VLOOKUP(B100,'Component Lvl List'!$A$3:$C$135,2,0),"")&amp;C100&amp;"."&amp;TEXT(VLOOKUP(D100,'Device Descriptor List'!$A$3:$C$357,2,0),"")&amp;TEXT(VLOOKUP(E100,'Device Descriptor List'!$A$3:$C$357,2,0),"")&amp;F100)</f>
        <v>(NOT USED)</v>
      </c>
      <c r="L100" s="327" t="str">
        <f>IF(K100="(NOT USED)","",TEXT(VLOOKUP(B100,'Component Lvl List'!$A$3:$C$135,3,0),"")&amp;C100&amp;" "&amp;TEXT(VLOOKUP(D100,'Device Descriptor List'!$A$3:$C$357,3,0),"")&amp;" "&amp;TEXT(VLOOKUP(E100,'Device Descriptor List'!$A$3:$C$357,3,0),"")&amp;F100)</f>
        <v/>
      </c>
      <c r="M100" s="329" t="s">
        <v>1672</v>
      </c>
      <c r="N100" s="329" t="str">
        <f>IF(K100="(NOT USED)","",VLOOKUP(M100,'Output Devices'!$A$3:$C$7,2,0))</f>
        <v/>
      </c>
      <c r="O100" s="329" t="str">
        <f>IF(K100="(NOT USED)","",VLOOKUP(Template!M100,'Output Devices'!$A$3:$C$7,3,0))</f>
        <v/>
      </c>
      <c r="P100" s="329"/>
      <c r="Q100" s="329"/>
      <c r="R100" s="329"/>
      <c r="S100" s="329"/>
      <c r="T100" s="329"/>
      <c r="U100" s="329"/>
      <c r="V100" s="329"/>
      <c r="W100" s="329"/>
      <c r="X100" s="329"/>
      <c r="Y100" s="329"/>
      <c r="Z100" s="329"/>
      <c r="AA100" s="329"/>
      <c r="AB100" s="123"/>
      <c r="AC100" s="124"/>
      <c r="AD100" s="123"/>
      <c r="AE100" s="134" t="str">
        <f t="shared" si="14"/>
        <v/>
      </c>
      <c r="AF100" s="124"/>
      <c r="AG100" s="134" t="str">
        <f t="shared" si="16"/>
        <v/>
      </c>
      <c r="AH100" s="299"/>
      <c r="AI100" s="299"/>
      <c r="AJ100" s="299"/>
      <c r="AK100" s="299"/>
      <c r="AL100" s="299" t="str">
        <f t="shared" si="17"/>
        <v/>
      </c>
      <c r="AM100" s="299"/>
      <c r="AN100" s="299"/>
      <c r="AO100" s="299"/>
      <c r="AP100" s="299"/>
      <c r="AQ100" s="300"/>
      <c r="AR100" s="299"/>
    </row>
    <row r="101" spans="1:44" s="134" customFormat="1" ht="13.2" thickTop="1" thickBot="1" x14ac:dyDescent="0.65">
      <c r="A101" s="175">
        <f t="shared" si="15"/>
        <v>0</v>
      </c>
      <c r="B101" s="182" t="s">
        <v>1555</v>
      </c>
      <c r="C101" s="190"/>
      <c r="D101" s="183" t="s">
        <v>1555</v>
      </c>
      <c r="E101" s="191" t="s">
        <v>1555</v>
      </c>
      <c r="F101" s="192"/>
      <c r="G101" s="123"/>
      <c r="H101" s="124"/>
      <c r="I101" s="123"/>
      <c r="J101" s="330"/>
      <c r="K101" s="331" t="str">
        <f>IF(B101="Top of list","(NOT USED)",TEXT(VLOOKUP(B101,'Component Lvl List'!$A$3:$C$135,2,0),"")&amp;C101&amp;"."&amp;TEXT(VLOOKUP(D101,'Device Descriptor List'!$A$3:$C$357,2,0),"")&amp;TEXT(VLOOKUP(E101,'Device Descriptor List'!$A$3:$C$357,2,0),"")&amp;F101)</f>
        <v>(NOT USED)</v>
      </c>
      <c r="L101" s="332" t="str">
        <f>IF(K101="(NOT USED)","",TEXT(VLOOKUP(B101,'Component Lvl List'!$A$3:$C$135,3,0),"")&amp;C101&amp;" "&amp;TEXT(VLOOKUP(D101,'Device Descriptor List'!$A$3:$C$357,3,0),"")&amp;" "&amp;TEXT(VLOOKUP(E101,'Device Descriptor List'!$A$3:$C$357,3,0),"")&amp;F101)</f>
        <v/>
      </c>
      <c r="M101" s="333" t="s">
        <v>1672</v>
      </c>
      <c r="N101" s="333" t="str">
        <f>IF(K101="(NOT USED)","",VLOOKUP(M101,'Output Devices'!$A$3:$C$7,2,0))</f>
        <v/>
      </c>
      <c r="O101" s="333" t="str">
        <f>IF(K101="(NOT USED)","",VLOOKUP(Template!M101,'Output Devices'!$A$3:$C$7,3,0))</f>
        <v/>
      </c>
      <c r="P101" s="333"/>
      <c r="Q101" s="333"/>
      <c r="R101" s="333"/>
      <c r="S101" s="333"/>
      <c r="T101" s="333"/>
      <c r="U101" s="333"/>
      <c r="V101" s="333"/>
      <c r="W101" s="333"/>
      <c r="X101" s="333"/>
      <c r="Y101" s="333"/>
      <c r="Z101" s="333"/>
      <c r="AA101" s="333"/>
      <c r="AB101" s="123"/>
      <c r="AC101" s="124"/>
      <c r="AD101" s="123"/>
      <c r="AE101" s="134" t="str">
        <f t="shared" si="14"/>
        <v/>
      </c>
      <c r="AF101" s="124"/>
      <c r="AG101" s="134" t="str">
        <f t="shared" si="16"/>
        <v/>
      </c>
      <c r="AH101" s="299"/>
      <c r="AI101" s="299"/>
      <c r="AJ101" s="299"/>
      <c r="AK101" s="299"/>
      <c r="AL101" s="299" t="str">
        <f t="shared" si="17"/>
        <v/>
      </c>
      <c r="AM101" s="299"/>
      <c r="AN101" s="299"/>
      <c r="AO101" s="299"/>
      <c r="AP101" s="299"/>
      <c r="AQ101" s="300"/>
      <c r="AR101" s="299"/>
    </row>
    <row r="102" spans="1:44" s="134" customFormat="1" ht="13.2" thickTop="1" thickBot="1" x14ac:dyDescent="0.65">
      <c r="A102" s="175">
        <f t="shared" si="15"/>
        <v>0</v>
      </c>
      <c r="B102" s="182" t="s">
        <v>1555</v>
      </c>
      <c r="C102" s="190"/>
      <c r="D102" s="183" t="s">
        <v>1555</v>
      </c>
      <c r="E102" s="191" t="s">
        <v>1555</v>
      </c>
      <c r="F102" s="192"/>
      <c r="G102" s="123"/>
      <c r="H102" s="124"/>
      <c r="I102" s="123"/>
      <c r="J102" s="327"/>
      <c r="K102" s="328" t="str">
        <f>IF(B102="Top of list","(NOT USED)",TEXT(VLOOKUP(B102,'Component Lvl List'!$A$3:$C$135,2,0),"")&amp;C102&amp;"."&amp;TEXT(VLOOKUP(D102,'Device Descriptor List'!$A$3:$C$357,2,0),"")&amp;TEXT(VLOOKUP(E102,'Device Descriptor List'!$A$3:$C$357,2,0),"")&amp;F102)</f>
        <v>(NOT USED)</v>
      </c>
      <c r="L102" s="327" t="str">
        <f>IF(K102="(NOT USED)","",TEXT(VLOOKUP(B102,'Component Lvl List'!$A$3:$C$135,3,0),"")&amp;C102&amp;" "&amp;TEXT(VLOOKUP(D102,'Device Descriptor List'!$A$3:$C$357,3,0),"")&amp;" "&amp;TEXT(VLOOKUP(E102,'Device Descriptor List'!$A$3:$C$357,3,0),"")&amp;F102)</f>
        <v/>
      </c>
      <c r="M102" s="329" t="s">
        <v>1672</v>
      </c>
      <c r="N102" s="329" t="str">
        <f>IF(K102="(NOT USED)","",VLOOKUP(M102,'Output Devices'!$A$3:$C$7,2,0))</f>
        <v/>
      </c>
      <c r="O102" s="329" t="str">
        <f>IF(K102="(NOT USED)","",VLOOKUP(Template!M102,'Output Devices'!$A$3:$C$7,3,0))</f>
        <v/>
      </c>
      <c r="P102" s="329"/>
      <c r="Q102" s="329"/>
      <c r="R102" s="329"/>
      <c r="S102" s="329"/>
      <c r="T102" s="329"/>
      <c r="U102" s="329"/>
      <c r="V102" s="329"/>
      <c r="W102" s="329"/>
      <c r="X102" s="329"/>
      <c r="Y102" s="329"/>
      <c r="Z102" s="329"/>
      <c r="AA102" s="329"/>
      <c r="AB102" s="123"/>
      <c r="AC102" s="124"/>
      <c r="AD102" s="123"/>
      <c r="AE102" s="134" t="str">
        <f t="shared" si="14"/>
        <v/>
      </c>
      <c r="AF102" s="124"/>
      <c r="AG102" s="134" t="str">
        <f t="shared" si="16"/>
        <v/>
      </c>
      <c r="AH102" s="299"/>
      <c r="AI102" s="299"/>
      <c r="AJ102" s="299"/>
      <c r="AK102" s="299"/>
      <c r="AL102" s="299" t="str">
        <f t="shared" si="17"/>
        <v/>
      </c>
      <c r="AM102" s="299"/>
      <c r="AN102" s="299"/>
      <c r="AO102" s="299"/>
      <c r="AP102" s="299"/>
      <c r="AQ102" s="300"/>
      <c r="AR102" s="299"/>
    </row>
    <row r="103" spans="1:44" s="134" customFormat="1" ht="13.2" thickTop="1" thickBot="1" x14ac:dyDescent="0.65">
      <c r="A103" s="175">
        <f t="shared" si="15"/>
        <v>0</v>
      </c>
      <c r="B103" s="182" t="s">
        <v>1555</v>
      </c>
      <c r="C103" s="190"/>
      <c r="D103" s="183" t="s">
        <v>1555</v>
      </c>
      <c r="E103" s="191" t="s">
        <v>1555</v>
      </c>
      <c r="F103" s="192"/>
      <c r="G103" s="123"/>
      <c r="H103" s="124"/>
      <c r="I103" s="123"/>
      <c r="J103" s="330"/>
      <c r="K103" s="331" t="str">
        <f>IF(B103="Top of list","(NOT USED)",TEXT(VLOOKUP(B103,'Component Lvl List'!$A$3:$C$135,2,0),"")&amp;C103&amp;"."&amp;TEXT(VLOOKUP(D103,'Device Descriptor List'!$A$3:$C$357,2,0),"")&amp;TEXT(VLOOKUP(E103,'Device Descriptor List'!$A$3:$C$357,2,0),"")&amp;F103)</f>
        <v>(NOT USED)</v>
      </c>
      <c r="L103" s="332" t="str">
        <f>IF(K103="(NOT USED)","",TEXT(VLOOKUP(B103,'Component Lvl List'!$A$3:$C$135,3,0),"")&amp;C103&amp;" "&amp;TEXT(VLOOKUP(D103,'Device Descriptor List'!$A$3:$C$357,3,0),"")&amp;" "&amp;TEXT(VLOOKUP(E103,'Device Descriptor List'!$A$3:$C$357,3,0),"")&amp;F103)</f>
        <v/>
      </c>
      <c r="M103" s="333" t="s">
        <v>1672</v>
      </c>
      <c r="N103" s="333" t="str">
        <f>IF(K103="(NOT USED)","",VLOOKUP(M103,'Output Devices'!$A$3:$C$7,2,0))</f>
        <v/>
      </c>
      <c r="O103" s="333" t="str">
        <f>IF(K103="(NOT USED)","",VLOOKUP(Template!M103,'Output Devices'!$A$3:$C$7,3,0))</f>
        <v/>
      </c>
      <c r="P103" s="333"/>
      <c r="Q103" s="333"/>
      <c r="R103" s="333"/>
      <c r="S103" s="333"/>
      <c r="T103" s="333"/>
      <c r="U103" s="333"/>
      <c r="V103" s="333"/>
      <c r="W103" s="333"/>
      <c r="X103" s="333"/>
      <c r="Y103" s="333"/>
      <c r="Z103" s="333"/>
      <c r="AA103" s="333"/>
      <c r="AB103" s="123"/>
      <c r="AC103" s="124"/>
      <c r="AD103" s="123"/>
      <c r="AE103" s="134" t="str">
        <f t="shared" si="14"/>
        <v/>
      </c>
      <c r="AF103" s="124"/>
      <c r="AG103" s="134" t="str">
        <f t="shared" si="16"/>
        <v/>
      </c>
      <c r="AH103" s="299"/>
      <c r="AI103" s="299"/>
      <c r="AJ103" s="299"/>
      <c r="AK103" s="299"/>
      <c r="AL103" s="299" t="str">
        <f t="shared" si="17"/>
        <v/>
      </c>
      <c r="AM103" s="299"/>
      <c r="AN103" s="299"/>
      <c r="AO103" s="299"/>
      <c r="AP103" s="299"/>
      <c r="AQ103" s="300"/>
      <c r="AR103" s="299"/>
    </row>
    <row r="104" spans="1:44" s="134" customFormat="1" ht="13.2" thickTop="1" thickBot="1" x14ac:dyDescent="0.65">
      <c r="A104" s="175">
        <f t="shared" si="15"/>
        <v>0</v>
      </c>
      <c r="B104" s="182" t="s">
        <v>1555</v>
      </c>
      <c r="C104" s="190"/>
      <c r="D104" s="183" t="s">
        <v>1555</v>
      </c>
      <c r="E104" s="191" t="s">
        <v>1555</v>
      </c>
      <c r="F104" s="192"/>
      <c r="G104" s="123"/>
      <c r="H104" s="124"/>
      <c r="I104" s="123"/>
      <c r="J104" s="327"/>
      <c r="K104" s="328" t="str">
        <f>IF(B104="Top of list","(NOT USED)",TEXT(VLOOKUP(B104,'Component Lvl List'!$A$3:$C$135,2,0),"")&amp;C104&amp;"."&amp;TEXT(VLOOKUP(D104,'Device Descriptor List'!$A$3:$C$357,2,0),"")&amp;TEXT(VLOOKUP(E104,'Device Descriptor List'!$A$3:$C$357,2,0),"")&amp;F104)</f>
        <v>(NOT USED)</v>
      </c>
      <c r="L104" s="327" t="str">
        <f>IF(K104="(NOT USED)","",TEXT(VLOOKUP(B104,'Component Lvl List'!$A$3:$C$135,3,0),"")&amp;C104&amp;" "&amp;TEXT(VLOOKUP(D104,'Device Descriptor List'!$A$3:$C$357,3,0),"")&amp;" "&amp;TEXT(VLOOKUP(E104,'Device Descriptor List'!$A$3:$C$357,3,0),"")&amp;F104)</f>
        <v/>
      </c>
      <c r="M104" s="329" t="s">
        <v>1672</v>
      </c>
      <c r="N104" s="329" t="str">
        <f>IF(K104="(NOT USED)","",VLOOKUP(M104,'Output Devices'!$A$3:$C$7,2,0))</f>
        <v/>
      </c>
      <c r="O104" s="329" t="str">
        <f>IF(K104="(NOT USED)","",VLOOKUP(Template!M104,'Output Devices'!$A$3:$C$7,3,0))</f>
        <v/>
      </c>
      <c r="P104" s="329"/>
      <c r="Q104" s="329"/>
      <c r="R104" s="329"/>
      <c r="S104" s="329"/>
      <c r="T104" s="329"/>
      <c r="U104" s="329"/>
      <c r="V104" s="329"/>
      <c r="W104" s="329"/>
      <c r="X104" s="329"/>
      <c r="Y104" s="329"/>
      <c r="Z104" s="329"/>
      <c r="AA104" s="329"/>
      <c r="AB104" s="123"/>
      <c r="AC104" s="124"/>
      <c r="AD104" s="123"/>
      <c r="AE104" s="134" t="str">
        <f t="shared" si="14"/>
        <v/>
      </c>
      <c r="AF104" s="124"/>
      <c r="AG104" s="134" t="str">
        <f t="shared" si="16"/>
        <v/>
      </c>
      <c r="AH104" s="299"/>
      <c r="AI104" s="299"/>
      <c r="AJ104" s="299"/>
      <c r="AK104" s="299"/>
      <c r="AL104" s="299" t="str">
        <f t="shared" si="17"/>
        <v/>
      </c>
      <c r="AM104" s="299"/>
      <c r="AN104" s="299"/>
      <c r="AO104" s="299"/>
      <c r="AP104" s="299"/>
      <c r="AQ104" s="300"/>
      <c r="AR104" s="299"/>
    </row>
    <row r="105" spans="1:44" s="134" customFormat="1" ht="13.2" thickTop="1" thickBot="1" x14ac:dyDescent="0.65">
      <c r="A105" s="175">
        <f t="shared" si="15"/>
        <v>0</v>
      </c>
      <c r="B105" s="182" t="s">
        <v>1555</v>
      </c>
      <c r="C105" s="190"/>
      <c r="D105" s="183" t="s">
        <v>1555</v>
      </c>
      <c r="E105" s="191" t="s">
        <v>1555</v>
      </c>
      <c r="F105" s="192"/>
      <c r="G105" s="123"/>
      <c r="H105" s="124"/>
      <c r="I105" s="123"/>
      <c r="J105" s="330"/>
      <c r="K105" s="331" t="str">
        <f>IF(B105="Top of list","(NOT USED)",TEXT(VLOOKUP(B105,'Component Lvl List'!$A$3:$C$135,2,0),"")&amp;C105&amp;"."&amp;TEXT(VLOOKUP(D105,'Device Descriptor List'!$A$3:$C$357,2,0),"")&amp;TEXT(VLOOKUP(E105,'Device Descriptor List'!$A$3:$C$357,2,0),"")&amp;F105)</f>
        <v>(NOT USED)</v>
      </c>
      <c r="L105" s="332" t="str">
        <f>IF(K105="(NOT USED)","",TEXT(VLOOKUP(B105,'Component Lvl List'!$A$3:$C$135,3,0),"")&amp;C105&amp;" "&amp;TEXT(VLOOKUP(D105,'Device Descriptor List'!$A$3:$C$357,3,0),"")&amp;" "&amp;TEXT(VLOOKUP(E105,'Device Descriptor List'!$A$3:$C$357,3,0),"")&amp;F105)</f>
        <v/>
      </c>
      <c r="M105" s="333" t="s">
        <v>1672</v>
      </c>
      <c r="N105" s="333" t="str">
        <f>IF(K105="(NOT USED)","",VLOOKUP(M105,'Output Devices'!$A$3:$C$7,2,0))</f>
        <v/>
      </c>
      <c r="O105" s="333" t="str">
        <f>IF(K105="(NOT USED)","",VLOOKUP(Template!M105,'Output Devices'!$A$3:$C$7,3,0))</f>
        <v/>
      </c>
      <c r="P105" s="333"/>
      <c r="Q105" s="333"/>
      <c r="R105" s="333"/>
      <c r="S105" s="333"/>
      <c r="T105" s="333"/>
      <c r="U105" s="333"/>
      <c r="V105" s="333"/>
      <c r="W105" s="333"/>
      <c r="X105" s="333"/>
      <c r="Y105" s="333"/>
      <c r="Z105" s="333"/>
      <c r="AA105" s="333"/>
      <c r="AB105" s="123"/>
      <c r="AC105" s="124"/>
      <c r="AD105" s="123"/>
      <c r="AE105" s="134" t="str">
        <f t="shared" si="14"/>
        <v/>
      </c>
      <c r="AF105" s="124"/>
      <c r="AG105" s="134" t="str">
        <f t="shared" si="16"/>
        <v/>
      </c>
      <c r="AH105" s="299"/>
      <c r="AI105" s="299"/>
      <c r="AJ105" s="299"/>
      <c r="AK105" s="299"/>
      <c r="AL105" s="299" t="str">
        <f t="shared" si="17"/>
        <v/>
      </c>
      <c r="AM105" s="299"/>
      <c r="AN105" s="299"/>
      <c r="AO105" s="299"/>
      <c r="AP105" s="299"/>
      <c r="AQ105" s="300"/>
      <c r="AR105" s="299"/>
    </row>
    <row r="106" spans="1:44" s="134" customFormat="1" ht="13.2" thickTop="1" thickBot="1" x14ac:dyDescent="0.65">
      <c r="A106" s="175">
        <f t="shared" si="15"/>
        <v>0</v>
      </c>
      <c r="B106" s="182" t="s">
        <v>1555</v>
      </c>
      <c r="C106" s="190"/>
      <c r="D106" s="183" t="s">
        <v>1555</v>
      </c>
      <c r="E106" s="191" t="s">
        <v>1555</v>
      </c>
      <c r="F106" s="192"/>
      <c r="G106" s="123"/>
      <c r="H106" s="124"/>
      <c r="I106" s="123"/>
      <c r="J106" s="327"/>
      <c r="K106" s="328" t="str">
        <f>IF(B106="Top of list","(NOT USED)",TEXT(VLOOKUP(B106,'Component Lvl List'!$A$3:$C$135,2,0),"")&amp;C106&amp;"."&amp;TEXT(VLOOKUP(D106,'Device Descriptor List'!$A$3:$C$357,2,0),"")&amp;TEXT(VLOOKUP(E106,'Device Descriptor List'!$A$3:$C$357,2,0),"")&amp;F106)</f>
        <v>(NOT USED)</v>
      </c>
      <c r="L106" s="327" t="str">
        <f>IF(K106="(NOT USED)","",TEXT(VLOOKUP(B106,'Component Lvl List'!$A$3:$C$135,3,0),"")&amp;C106&amp;" "&amp;TEXT(VLOOKUP(D106,'Device Descriptor List'!$A$3:$C$357,3,0),"")&amp;" "&amp;TEXT(VLOOKUP(E106,'Device Descriptor List'!$A$3:$C$357,3,0),"")&amp;F106)</f>
        <v/>
      </c>
      <c r="M106" s="329" t="s">
        <v>1672</v>
      </c>
      <c r="N106" s="329" t="str">
        <f>IF(K106="(NOT USED)","",VLOOKUP(M106,'Output Devices'!$A$3:$C$7,2,0))</f>
        <v/>
      </c>
      <c r="O106" s="329" t="str">
        <f>IF(K106="(NOT USED)","",VLOOKUP(Template!M106,'Output Devices'!$A$3:$C$7,3,0))</f>
        <v/>
      </c>
      <c r="P106" s="329"/>
      <c r="Q106" s="329"/>
      <c r="R106" s="329"/>
      <c r="S106" s="329"/>
      <c r="T106" s="329"/>
      <c r="U106" s="329"/>
      <c r="V106" s="329"/>
      <c r="W106" s="329"/>
      <c r="X106" s="329"/>
      <c r="Y106" s="329"/>
      <c r="Z106" s="329"/>
      <c r="AA106" s="329"/>
      <c r="AB106" s="123"/>
      <c r="AC106" s="124"/>
      <c r="AD106" s="123"/>
      <c r="AE106" s="134" t="str">
        <f t="shared" si="14"/>
        <v/>
      </c>
      <c r="AF106" s="124"/>
      <c r="AG106" s="134" t="str">
        <f t="shared" si="16"/>
        <v/>
      </c>
      <c r="AH106" s="299"/>
      <c r="AI106" s="299"/>
      <c r="AJ106" s="299"/>
      <c r="AK106" s="299"/>
      <c r="AL106" s="299" t="str">
        <f t="shared" si="17"/>
        <v/>
      </c>
      <c r="AM106" s="299"/>
      <c r="AN106" s="299"/>
      <c r="AO106" s="299"/>
      <c r="AP106" s="299"/>
      <c r="AQ106" s="300"/>
      <c r="AR106" s="299"/>
    </row>
    <row r="107" spans="1:44" s="134" customFormat="1" ht="13.2" thickTop="1" thickBot="1" x14ac:dyDescent="0.65">
      <c r="A107" s="175">
        <f t="shared" si="15"/>
        <v>0</v>
      </c>
      <c r="B107" s="182" t="s">
        <v>1555</v>
      </c>
      <c r="C107" s="190"/>
      <c r="D107" s="183" t="s">
        <v>1555</v>
      </c>
      <c r="E107" s="191" t="s">
        <v>1555</v>
      </c>
      <c r="F107" s="192"/>
      <c r="G107" s="123"/>
      <c r="H107" s="124"/>
      <c r="I107" s="123"/>
      <c r="J107" s="330"/>
      <c r="K107" s="331" t="str">
        <f>IF(B107="Top of list","(NOT USED)",TEXT(VLOOKUP(B107,'Component Lvl List'!$A$3:$C$135,2,0),"")&amp;C107&amp;"."&amp;TEXT(VLOOKUP(D107,'Device Descriptor List'!$A$3:$C$357,2,0),"")&amp;TEXT(VLOOKUP(E107,'Device Descriptor List'!$A$3:$C$357,2,0),"")&amp;F107)</f>
        <v>(NOT USED)</v>
      </c>
      <c r="L107" s="332" t="str">
        <f>IF(K107="(NOT USED)","",TEXT(VLOOKUP(B107,'Component Lvl List'!$A$3:$C$135,3,0),"")&amp;C107&amp;" "&amp;TEXT(VLOOKUP(D107,'Device Descriptor List'!$A$3:$C$357,3,0),"")&amp;" "&amp;TEXT(VLOOKUP(E107,'Device Descriptor List'!$A$3:$C$357,3,0),"")&amp;F107)</f>
        <v/>
      </c>
      <c r="M107" s="333" t="s">
        <v>1672</v>
      </c>
      <c r="N107" s="333" t="str">
        <f>IF(K107="(NOT USED)","",VLOOKUP(M107,'Output Devices'!$A$3:$C$7,2,0))</f>
        <v/>
      </c>
      <c r="O107" s="333" t="str">
        <f>IF(K107="(NOT USED)","",VLOOKUP(Template!M107,'Output Devices'!$A$3:$C$7,3,0))</f>
        <v/>
      </c>
      <c r="P107" s="333"/>
      <c r="Q107" s="333"/>
      <c r="R107" s="333"/>
      <c r="S107" s="333"/>
      <c r="T107" s="333"/>
      <c r="U107" s="333"/>
      <c r="V107" s="333"/>
      <c r="W107" s="333"/>
      <c r="X107" s="333"/>
      <c r="Y107" s="333"/>
      <c r="Z107" s="333"/>
      <c r="AA107" s="333"/>
      <c r="AB107" s="123"/>
      <c r="AC107" s="124"/>
      <c r="AD107" s="123"/>
      <c r="AE107" s="134" t="str">
        <f t="shared" si="14"/>
        <v/>
      </c>
      <c r="AF107" s="124"/>
      <c r="AG107" s="134" t="str">
        <f t="shared" si="16"/>
        <v/>
      </c>
      <c r="AH107" s="299"/>
      <c r="AI107" s="299"/>
      <c r="AJ107" s="299"/>
      <c r="AK107" s="299"/>
      <c r="AL107" s="299" t="str">
        <f t="shared" si="17"/>
        <v/>
      </c>
      <c r="AM107" s="299"/>
      <c r="AN107" s="299"/>
      <c r="AO107" s="299"/>
      <c r="AP107" s="299"/>
      <c r="AQ107" s="300"/>
      <c r="AR107" s="299"/>
    </row>
    <row r="108" spans="1:44" s="134" customFormat="1" ht="13.2" thickTop="1" thickBot="1" x14ac:dyDescent="0.65">
      <c r="A108" s="175">
        <f t="shared" si="15"/>
        <v>0</v>
      </c>
      <c r="B108" s="182" t="s">
        <v>1555</v>
      </c>
      <c r="C108" s="190"/>
      <c r="D108" s="183" t="s">
        <v>1555</v>
      </c>
      <c r="E108" s="191" t="s">
        <v>1555</v>
      </c>
      <c r="F108" s="192"/>
      <c r="G108" s="123"/>
      <c r="H108" s="124"/>
      <c r="I108" s="123"/>
      <c r="J108" s="327"/>
      <c r="K108" s="328" t="str">
        <f>IF(B108="Top of list","(NOT USED)",TEXT(VLOOKUP(B108,'Component Lvl List'!$A$3:$C$135,2,0),"")&amp;C108&amp;"."&amp;TEXT(VLOOKUP(D108,'Device Descriptor List'!$A$3:$C$357,2,0),"")&amp;TEXT(VLOOKUP(E108,'Device Descriptor List'!$A$3:$C$357,2,0),"")&amp;F108)</f>
        <v>(NOT USED)</v>
      </c>
      <c r="L108" s="327" t="str">
        <f>IF(K108="(NOT USED)","",TEXT(VLOOKUP(B108,'Component Lvl List'!$A$3:$C$135,3,0),"")&amp;C108&amp;" "&amp;TEXT(VLOOKUP(D108,'Device Descriptor List'!$A$3:$C$357,3,0),"")&amp;" "&amp;TEXT(VLOOKUP(E108,'Device Descriptor List'!$A$3:$C$357,3,0),"")&amp;F108)</f>
        <v/>
      </c>
      <c r="M108" s="329" t="s">
        <v>1672</v>
      </c>
      <c r="N108" s="329" t="str">
        <f>IF(K108="(NOT USED)","",VLOOKUP(M108,'Output Devices'!$A$3:$C$7,2,0))</f>
        <v/>
      </c>
      <c r="O108" s="329" t="str">
        <f>IF(K108="(NOT USED)","",VLOOKUP(Template!M108,'Output Devices'!$A$3:$C$7,3,0))</f>
        <v/>
      </c>
      <c r="P108" s="329"/>
      <c r="Q108" s="329"/>
      <c r="R108" s="329"/>
      <c r="S108" s="329"/>
      <c r="T108" s="329"/>
      <c r="U108" s="329"/>
      <c r="V108" s="329"/>
      <c r="W108" s="329"/>
      <c r="X108" s="329"/>
      <c r="Y108" s="329"/>
      <c r="Z108" s="329"/>
      <c r="AA108" s="329"/>
      <c r="AB108" s="123"/>
      <c r="AC108" s="124"/>
      <c r="AD108" s="123"/>
      <c r="AE108" s="134" t="str">
        <f t="shared" si="14"/>
        <v/>
      </c>
      <c r="AF108" s="124"/>
      <c r="AG108" s="134" t="str">
        <f t="shared" si="16"/>
        <v/>
      </c>
      <c r="AH108" s="299"/>
      <c r="AI108" s="299"/>
      <c r="AJ108" s="299"/>
      <c r="AK108" s="299"/>
      <c r="AL108" s="299" t="str">
        <f t="shared" si="17"/>
        <v/>
      </c>
      <c r="AM108" s="299"/>
      <c r="AN108" s="299"/>
      <c r="AO108" s="299"/>
      <c r="AP108" s="299"/>
      <c r="AQ108" s="300"/>
      <c r="AR108" s="299"/>
    </row>
    <row r="109" spans="1:44" s="134" customFormat="1" ht="13.2" thickTop="1" thickBot="1" x14ac:dyDescent="0.65">
      <c r="A109" s="175">
        <f t="shared" si="15"/>
        <v>0</v>
      </c>
      <c r="B109" s="182" t="s">
        <v>1555</v>
      </c>
      <c r="C109" s="190"/>
      <c r="D109" s="183" t="s">
        <v>1555</v>
      </c>
      <c r="E109" s="191" t="s">
        <v>1555</v>
      </c>
      <c r="F109" s="192"/>
      <c r="G109" s="123"/>
      <c r="H109" s="124"/>
      <c r="I109" s="123"/>
      <c r="J109" s="330"/>
      <c r="K109" s="331" t="str">
        <f>IF(B109="Top of list","(NOT USED)",TEXT(VLOOKUP(B109,'Component Lvl List'!$A$3:$C$135,2,0),"")&amp;C109&amp;"."&amp;TEXT(VLOOKUP(D109,'Device Descriptor List'!$A$3:$C$357,2,0),"")&amp;TEXT(VLOOKUP(E109,'Device Descriptor List'!$A$3:$C$357,2,0),"")&amp;F109)</f>
        <v>(NOT USED)</v>
      </c>
      <c r="L109" s="332" t="str">
        <f>IF(K109="(NOT USED)","",TEXT(VLOOKUP(B109,'Component Lvl List'!$A$3:$C$135,3,0),"")&amp;C109&amp;" "&amp;TEXT(VLOOKUP(D109,'Device Descriptor List'!$A$3:$C$357,3,0),"")&amp;" "&amp;TEXT(VLOOKUP(E109,'Device Descriptor List'!$A$3:$C$357,3,0),"")&amp;F109)</f>
        <v/>
      </c>
      <c r="M109" s="333" t="s">
        <v>1672</v>
      </c>
      <c r="N109" s="333" t="str">
        <f>IF(K109="(NOT USED)","",VLOOKUP(M109,'Output Devices'!$A$3:$C$7,2,0))</f>
        <v/>
      </c>
      <c r="O109" s="333" t="str">
        <f>IF(K109="(NOT USED)","",VLOOKUP(Template!M109,'Output Devices'!$A$3:$C$7,3,0))</f>
        <v/>
      </c>
      <c r="P109" s="333"/>
      <c r="Q109" s="333"/>
      <c r="R109" s="333"/>
      <c r="S109" s="333"/>
      <c r="T109" s="333"/>
      <c r="U109" s="333"/>
      <c r="V109" s="333"/>
      <c r="W109" s="333"/>
      <c r="X109" s="333"/>
      <c r="Y109" s="333"/>
      <c r="Z109" s="333"/>
      <c r="AA109" s="333"/>
      <c r="AB109" s="123"/>
      <c r="AC109" s="124"/>
      <c r="AD109" s="123"/>
      <c r="AE109" s="134" t="str">
        <f t="shared" si="14"/>
        <v/>
      </c>
      <c r="AF109" s="124"/>
      <c r="AG109" s="134" t="str">
        <f t="shared" si="16"/>
        <v/>
      </c>
      <c r="AH109" s="299"/>
      <c r="AI109" s="299"/>
      <c r="AJ109" s="299"/>
      <c r="AK109" s="299"/>
      <c r="AL109" s="299" t="str">
        <f t="shared" si="17"/>
        <v/>
      </c>
      <c r="AM109" s="299"/>
      <c r="AN109" s="299"/>
      <c r="AO109" s="299"/>
      <c r="AP109" s="299"/>
      <c r="AQ109" s="300"/>
      <c r="AR109" s="299"/>
    </row>
    <row r="110" spans="1:44" s="134" customFormat="1" ht="13.2" thickTop="1" thickBot="1" x14ac:dyDescent="0.65">
      <c r="A110" s="175">
        <f t="shared" si="15"/>
        <v>0</v>
      </c>
      <c r="B110" s="182" t="s">
        <v>1555</v>
      </c>
      <c r="C110" s="190"/>
      <c r="D110" s="183" t="s">
        <v>1555</v>
      </c>
      <c r="E110" s="191" t="s">
        <v>1555</v>
      </c>
      <c r="F110" s="192"/>
      <c r="G110" s="123"/>
      <c r="H110" s="124"/>
      <c r="I110" s="123"/>
      <c r="J110" s="327"/>
      <c r="K110" s="328" t="str">
        <f>IF(B110="Top of list","(NOT USED)",TEXT(VLOOKUP(B110,'Component Lvl List'!$A$3:$C$135,2,0),"")&amp;C110&amp;"."&amp;TEXT(VLOOKUP(D110,'Device Descriptor List'!$A$3:$C$357,2,0),"")&amp;TEXT(VLOOKUP(E110,'Device Descriptor List'!$A$3:$C$357,2,0),"")&amp;F110)</f>
        <v>(NOT USED)</v>
      </c>
      <c r="L110" s="327" t="str">
        <f>IF(K110="(NOT USED)","",TEXT(VLOOKUP(B110,'Component Lvl List'!$A$3:$C$135,3,0),"")&amp;C110&amp;" "&amp;TEXT(VLOOKUP(D110,'Device Descriptor List'!$A$3:$C$357,3,0),"")&amp;" "&amp;TEXT(VLOOKUP(E110,'Device Descriptor List'!$A$3:$C$357,3,0),"")&amp;F110)</f>
        <v/>
      </c>
      <c r="M110" s="329" t="s">
        <v>1672</v>
      </c>
      <c r="N110" s="329" t="str">
        <f>IF(K110="(NOT USED)","",VLOOKUP(M110,'Output Devices'!$A$3:$C$7,2,0))</f>
        <v/>
      </c>
      <c r="O110" s="329" t="str">
        <f>IF(K110="(NOT USED)","",VLOOKUP(Template!M110,'Output Devices'!$A$3:$C$7,3,0))</f>
        <v/>
      </c>
      <c r="P110" s="329"/>
      <c r="Q110" s="329"/>
      <c r="R110" s="329"/>
      <c r="S110" s="329"/>
      <c r="T110" s="329"/>
      <c r="U110" s="329"/>
      <c r="V110" s="329"/>
      <c r="W110" s="329"/>
      <c r="X110" s="329"/>
      <c r="Y110" s="329"/>
      <c r="Z110" s="329"/>
      <c r="AA110" s="329"/>
      <c r="AB110" s="123"/>
      <c r="AC110" s="124"/>
      <c r="AD110" s="123"/>
      <c r="AE110" s="134" t="str">
        <f t="shared" si="14"/>
        <v/>
      </c>
      <c r="AF110" s="124"/>
      <c r="AG110" s="134" t="str">
        <f t="shared" si="16"/>
        <v/>
      </c>
      <c r="AH110" s="299"/>
      <c r="AI110" s="299"/>
      <c r="AJ110" s="299"/>
      <c r="AK110" s="299"/>
      <c r="AL110" s="299" t="str">
        <f t="shared" si="17"/>
        <v/>
      </c>
      <c r="AM110" s="299"/>
      <c r="AN110" s="299"/>
      <c r="AO110" s="299"/>
      <c r="AP110" s="299"/>
      <c r="AQ110" s="300"/>
      <c r="AR110" s="299"/>
    </row>
    <row r="111" spans="1:44" s="134" customFormat="1" ht="13.2" thickTop="1" thickBot="1" x14ac:dyDescent="0.65">
      <c r="A111" s="175">
        <f t="shared" si="15"/>
        <v>0</v>
      </c>
      <c r="B111" s="182" t="s">
        <v>1555</v>
      </c>
      <c r="C111" s="190"/>
      <c r="D111" s="183" t="s">
        <v>1555</v>
      </c>
      <c r="E111" s="191" t="s">
        <v>1555</v>
      </c>
      <c r="F111" s="192"/>
      <c r="G111" s="123"/>
      <c r="H111" s="124"/>
      <c r="I111" s="123"/>
      <c r="J111" s="330"/>
      <c r="K111" s="331" t="str">
        <f>IF(B111="Top of list","(NOT USED)",TEXT(VLOOKUP(B111,'Component Lvl List'!$A$3:$C$135,2,0),"")&amp;C111&amp;"."&amp;TEXT(VLOOKUP(D111,'Device Descriptor List'!$A$3:$C$357,2,0),"")&amp;TEXT(VLOOKUP(E111,'Device Descriptor List'!$A$3:$C$357,2,0),"")&amp;F111)</f>
        <v>(NOT USED)</v>
      </c>
      <c r="L111" s="332" t="str">
        <f>IF(K111="(NOT USED)","",TEXT(VLOOKUP(B111,'Component Lvl List'!$A$3:$C$135,3,0),"")&amp;C111&amp;" "&amp;TEXT(VLOOKUP(D111,'Device Descriptor List'!$A$3:$C$357,3,0),"")&amp;" "&amp;TEXT(VLOOKUP(E111,'Device Descriptor List'!$A$3:$C$357,3,0),"")&amp;F111)</f>
        <v/>
      </c>
      <c r="M111" s="333" t="s">
        <v>1672</v>
      </c>
      <c r="N111" s="333" t="str">
        <f>IF(K111="(NOT USED)","",VLOOKUP(M111,'Output Devices'!$A$3:$C$7,2,0))</f>
        <v/>
      </c>
      <c r="O111" s="333" t="str">
        <f>IF(K111="(NOT USED)","",VLOOKUP(Template!M111,'Output Devices'!$A$3:$C$7,3,0))</f>
        <v/>
      </c>
      <c r="P111" s="333"/>
      <c r="Q111" s="333"/>
      <c r="R111" s="333"/>
      <c r="S111" s="333"/>
      <c r="T111" s="333"/>
      <c r="U111" s="333"/>
      <c r="V111" s="333"/>
      <c r="W111" s="333"/>
      <c r="X111" s="333"/>
      <c r="Y111" s="333"/>
      <c r="Z111" s="333"/>
      <c r="AA111" s="333"/>
      <c r="AB111" s="123"/>
      <c r="AC111" s="124"/>
      <c r="AD111" s="123"/>
      <c r="AE111" s="134" t="str">
        <f t="shared" si="14"/>
        <v/>
      </c>
      <c r="AF111" s="124"/>
      <c r="AG111" s="134" t="str">
        <f t="shared" si="16"/>
        <v/>
      </c>
      <c r="AH111" s="299"/>
      <c r="AI111" s="299"/>
      <c r="AJ111" s="299"/>
      <c r="AK111" s="299"/>
      <c r="AL111" s="299" t="str">
        <f t="shared" si="17"/>
        <v/>
      </c>
      <c r="AM111" s="299"/>
      <c r="AN111" s="299"/>
      <c r="AO111" s="299"/>
      <c r="AP111" s="299"/>
      <c r="AQ111" s="300"/>
      <c r="AR111" s="299"/>
    </row>
    <row r="112" spans="1:44" s="134" customFormat="1" ht="13.2" thickTop="1" thickBot="1" x14ac:dyDescent="0.65">
      <c r="A112" s="196" t="str">
        <f>J112</f>
        <v>Safety Interlocks  (Hardwired to shut down or otherwise manipulate the system.  Safeties shall function no matter what position the equipment's Hand-Off-Auto, Inverter-Bypass, or other selector switches are in)</v>
      </c>
      <c r="B112" s="138"/>
      <c r="C112" s="138"/>
      <c r="D112" s="138"/>
      <c r="E112" s="138"/>
      <c r="F112" s="138"/>
      <c r="G112" s="123"/>
      <c r="H112" s="124"/>
      <c r="I112" s="123"/>
      <c r="J112" s="369" t="s">
        <v>191</v>
      </c>
      <c r="K112" s="369"/>
      <c r="L112" s="369"/>
      <c r="M112" s="369"/>
      <c r="N112" s="369"/>
      <c r="O112" s="369"/>
      <c r="P112" s="369"/>
      <c r="Q112" s="369"/>
      <c r="R112" s="369"/>
      <c r="S112" s="369"/>
      <c r="T112" s="369"/>
      <c r="U112" s="369"/>
      <c r="V112" s="369"/>
      <c r="W112" s="369"/>
      <c r="X112" s="369"/>
      <c r="Y112" s="369"/>
      <c r="Z112" s="369"/>
      <c r="AA112" s="369"/>
      <c r="AB112" s="123"/>
      <c r="AC112" s="124"/>
      <c r="AD112" s="123"/>
      <c r="AE112" s="134" t="str">
        <f t="shared" si="14"/>
        <v>0.0-?.</v>
      </c>
      <c r="AF112" s="124"/>
      <c r="AG112" s="138" t="str">
        <f>J112</f>
        <v>Safety Interlocks  (Hardwired to shut down or otherwise manipulate the system.  Safeties shall function no matter what position the equipment's Hand-Off-Auto, Inverter-Bypass, or other selector switches are in)</v>
      </c>
      <c r="AH112" s="291"/>
      <c r="AI112" s="291"/>
      <c r="AJ112" s="291"/>
      <c r="AK112" s="291"/>
      <c r="AL112" s="291"/>
      <c r="AM112" s="291"/>
      <c r="AN112" s="291"/>
      <c r="AO112" s="291"/>
      <c r="AP112" s="291"/>
      <c r="AQ112" s="301"/>
      <c r="AR112" s="291"/>
    </row>
    <row r="113" spans="1:44" s="134" customFormat="1" ht="13.2" thickTop="1" thickBot="1" x14ac:dyDescent="0.65">
      <c r="A113" s="175">
        <f t="shared" ref="A113:A127" si="18">IF(K113="(NOT USED)",0,$Y$5+$Y$6+(LEN(K113)))</f>
        <v>0</v>
      </c>
      <c r="B113" s="182" t="s">
        <v>1555</v>
      </c>
      <c r="C113" s="190"/>
      <c r="D113" s="183" t="s">
        <v>1555</v>
      </c>
      <c r="E113" s="191" t="s">
        <v>1555</v>
      </c>
      <c r="F113" s="192"/>
      <c r="G113" s="123"/>
      <c r="H113" s="124"/>
      <c r="I113" s="123"/>
      <c r="J113" s="327"/>
      <c r="K113" s="328" t="str">
        <f>IF(B113="Top of list","(NOT USED)",TEXT(VLOOKUP(B113,'Component Lvl List'!$A$3:$C$135,2,0),"")&amp;C113&amp;"."&amp;TEXT(VLOOKUP(D113,'Device Descriptor List'!$A$3:$C$357,2,0),"")&amp;TEXT(VLOOKUP(E113,'Device Descriptor List'!$A$3:$C$357,2,0),"")&amp;F113)</f>
        <v>(NOT USED)</v>
      </c>
      <c r="L113" s="327" t="str">
        <f>IF(K113="(NOT USED)","",TEXT(VLOOKUP(B113,'Component Lvl List'!$A$3:$C$135,3,0),"")&amp;C113&amp;" "&amp;TEXT(VLOOKUP(D113,'Device Descriptor List'!$A$3:$C$357,3,0),"")&amp;" "&amp;TEXT(VLOOKUP(E113,'Device Descriptor List'!$A$3:$C$357,3,0),"")&amp;F113)</f>
        <v/>
      </c>
      <c r="M113" s="329" t="s">
        <v>1672</v>
      </c>
      <c r="N113" s="329" t="str">
        <f>IF(K113="(NOT USED)","",VLOOKUP(M113,'Inputs Devices'!$A$3:$C$22,2,0))</f>
        <v/>
      </c>
      <c r="O113" s="329" t="str">
        <f>IF(K113="(NOT USED)","",VLOOKUP(M113,'Inputs Devices'!$A$3:$C$22,3,0))</f>
        <v/>
      </c>
      <c r="P113" s="329"/>
      <c r="Q113" s="329"/>
      <c r="R113" s="329"/>
      <c r="S113" s="329"/>
      <c r="T113" s="329"/>
      <c r="U113" s="329"/>
      <c r="V113" s="329"/>
      <c r="W113" s="329"/>
      <c r="X113" s="329"/>
      <c r="Y113" s="329"/>
      <c r="Z113" s="329"/>
      <c r="AA113" s="329"/>
      <c r="AB113" s="123"/>
      <c r="AC113" s="124"/>
      <c r="AD113" s="123"/>
      <c r="AE113" s="134" t="str">
        <f t="shared" si="14"/>
        <v/>
      </c>
      <c r="AF113" s="124"/>
      <c r="AG113" s="134" t="str">
        <f t="shared" ref="AG113:AG127" si="19">IF(OR(K113="",K113="(NOT USED)"),"",K113)</f>
        <v/>
      </c>
      <c r="AH113" s="299"/>
      <c r="AI113" s="299"/>
      <c r="AJ113" s="299"/>
      <c r="AK113" s="299"/>
      <c r="AL113" s="299"/>
      <c r="AM113" s="299" t="str">
        <f t="shared" ref="AM113:AM127" si="20">IF(OR($AG113="",$M113="Existing"),"","X")</f>
        <v/>
      </c>
      <c r="AN113" s="299"/>
      <c r="AO113" s="299"/>
      <c r="AP113" s="299"/>
      <c r="AQ113" s="300"/>
      <c r="AR113" s="299"/>
    </row>
    <row r="114" spans="1:44" s="134" customFormat="1" ht="13.2" thickTop="1" thickBot="1" x14ac:dyDescent="0.65">
      <c r="A114" s="175">
        <f t="shared" si="18"/>
        <v>0</v>
      </c>
      <c r="B114" s="182" t="s">
        <v>1555</v>
      </c>
      <c r="C114" s="190"/>
      <c r="D114" s="183" t="s">
        <v>1555</v>
      </c>
      <c r="E114" s="191" t="s">
        <v>1555</v>
      </c>
      <c r="F114" s="192"/>
      <c r="G114" s="123"/>
      <c r="H114" s="124"/>
      <c r="I114" s="123"/>
      <c r="J114" s="330"/>
      <c r="K114" s="331" t="str">
        <f>IF(B114="Top of list","(NOT USED)",TEXT(VLOOKUP(B114,'Component Lvl List'!$A$3:$C$135,2,0),"")&amp;C114&amp;"."&amp;TEXT(VLOOKUP(D114,'Device Descriptor List'!$A$3:$C$357,2,0),"")&amp;TEXT(VLOOKUP(E114,'Device Descriptor List'!$A$3:$C$357,2,0),"")&amp;F114)</f>
        <v>(NOT USED)</v>
      </c>
      <c r="L114" s="332" t="str">
        <f>IF(K114="(NOT USED)","",TEXT(VLOOKUP(B114,'Component Lvl List'!$A$3:$C$135,3,0),"")&amp;C114&amp;" "&amp;TEXT(VLOOKUP(D114,'Device Descriptor List'!$A$3:$C$357,3,0),"")&amp;" "&amp;TEXT(VLOOKUP(E114,'Device Descriptor List'!$A$3:$C$357,3,0),"")&amp;F114)</f>
        <v/>
      </c>
      <c r="M114" s="333" t="s">
        <v>1672</v>
      </c>
      <c r="N114" s="333" t="str">
        <f>IF(K114="(NOT USED)","",VLOOKUP(M114,'Inputs Devices'!$A$3:$C$22,2,0))</f>
        <v/>
      </c>
      <c r="O114" s="333" t="str">
        <f>IF(K114="(NOT USED)","",VLOOKUP(M114,'Inputs Devices'!$A$3:$C$22,3,0))</f>
        <v/>
      </c>
      <c r="P114" s="333"/>
      <c r="Q114" s="333"/>
      <c r="R114" s="333"/>
      <c r="S114" s="333"/>
      <c r="T114" s="333"/>
      <c r="U114" s="333"/>
      <c r="V114" s="333"/>
      <c r="W114" s="333"/>
      <c r="X114" s="333"/>
      <c r="Y114" s="333"/>
      <c r="Z114" s="333"/>
      <c r="AA114" s="333"/>
      <c r="AB114" s="123"/>
      <c r="AC114" s="124"/>
      <c r="AD114" s="123"/>
      <c r="AE114" s="134" t="str">
        <f t="shared" si="14"/>
        <v/>
      </c>
      <c r="AF114" s="124"/>
      <c r="AG114" s="134" t="str">
        <f t="shared" si="19"/>
        <v/>
      </c>
      <c r="AH114" s="299"/>
      <c r="AI114" s="299"/>
      <c r="AJ114" s="299"/>
      <c r="AK114" s="299"/>
      <c r="AL114" s="299"/>
      <c r="AM114" s="299" t="str">
        <f t="shared" si="20"/>
        <v/>
      </c>
      <c r="AN114" s="299"/>
      <c r="AO114" s="299"/>
      <c r="AP114" s="299"/>
      <c r="AQ114" s="300"/>
      <c r="AR114" s="299"/>
    </row>
    <row r="115" spans="1:44" s="134" customFormat="1" ht="13.2" thickTop="1" thickBot="1" x14ac:dyDescent="0.65">
      <c r="A115" s="175">
        <f t="shared" si="18"/>
        <v>0</v>
      </c>
      <c r="B115" s="182" t="s">
        <v>1555</v>
      </c>
      <c r="C115" s="190"/>
      <c r="D115" s="183" t="s">
        <v>1555</v>
      </c>
      <c r="E115" s="191" t="s">
        <v>1555</v>
      </c>
      <c r="F115" s="192"/>
      <c r="G115" s="123"/>
      <c r="H115" s="124"/>
      <c r="I115" s="123"/>
      <c r="J115" s="327"/>
      <c r="K115" s="328" t="str">
        <f>IF(B115="Top of list","(NOT USED)",TEXT(VLOOKUP(B115,'Component Lvl List'!$A$3:$C$135,2,0),"")&amp;C115&amp;"."&amp;TEXT(VLOOKUP(D115,'Device Descriptor List'!$A$3:$C$357,2,0),"")&amp;TEXT(VLOOKUP(E115,'Device Descriptor List'!$A$3:$C$357,2,0),"")&amp;F115)</f>
        <v>(NOT USED)</v>
      </c>
      <c r="L115" s="327" t="str">
        <f>IF(K115="(NOT USED)","",TEXT(VLOOKUP(B115,'Component Lvl List'!$A$3:$C$135,3,0),"")&amp;C115&amp;" "&amp;TEXT(VLOOKUP(D115,'Device Descriptor List'!$A$3:$C$357,3,0),"")&amp;" "&amp;TEXT(VLOOKUP(E115,'Device Descriptor List'!$A$3:$C$357,3,0),"")&amp;F115)</f>
        <v/>
      </c>
      <c r="M115" s="329" t="s">
        <v>1672</v>
      </c>
      <c r="N115" s="329" t="str">
        <f>IF(K115="(NOT USED)","",VLOOKUP(M115,'Inputs Devices'!$A$3:$C$22,2,0))</f>
        <v/>
      </c>
      <c r="O115" s="329" t="str">
        <f>IF(K115="(NOT USED)","",VLOOKUP(M115,'Inputs Devices'!$A$3:$C$22,3,0))</f>
        <v/>
      </c>
      <c r="P115" s="329"/>
      <c r="Q115" s="329"/>
      <c r="R115" s="329"/>
      <c r="S115" s="329"/>
      <c r="T115" s="329"/>
      <c r="U115" s="329"/>
      <c r="V115" s="329"/>
      <c r="W115" s="329"/>
      <c r="X115" s="329"/>
      <c r="Y115" s="329"/>
      <c r="Z115" s="329"/>
      <c r="AA115" s="329"/>
      <c r="AB115" s="123"/>
      <c r="AC115" s="124"/>
      <c r="AD115" s="123"/>
      <c r="AE115" s="134" t="str">
        <f t="shared" si="14"/>
        <v/>
      </c>
      <c r="AF115" s="124"/>
      <c r="AG115" s="134" t="str">
        <f t="shared" si="19"/>
        <v/>
      </c>
      <c r="AH115" s="299"/>
      <c r="AI115" s="299"/>
      <c r="AJ115" s="299"/>
      <c r="AK115" s="299"/>
      <c r="AL115" s="299"/>
      <c r="AM115" s="299" t="str">
        <f t="shared" si="20"/>
        <v/>
      </c>
      <c r="AN115" s="299"/>
      <c r="AO115" s="299"/>
      <c r="AP115" s="299"/>
      <c r="AQ115" s="300"/>
      <c r="AR115" s="299"/>
    </row>
    <row r="116" spans="1:44" s="134" customFormat="1" ht="13.2" thickTop="1" thickBot="1" x14ac:dyDescent="0.65">
      <c r="A116" s="175">
        <f t="shared" si="18"/>
        <v>0</v>
      </c>
      <c r="B116" s="182" t="s">
        <v>1555</v>
      </c>
      <c r="C116" s="190"/>
      <c r="D116" s="183" t="s">
        <v>1555</v>
      </c>
      <c r="E116" s="191" t="s">
        <v>1555</v>
      </c>
      <c r="F116" s="192"/>
      <c r="G116" s="123"/>
      <c r="H116" s="124"/>
      <c r="I116" s="123"/>
      <c r="J116" s="330"/>
      <c r="K116" s="331" t="str">
        <f>IF(B116="Top of list","(NOT USED)",TEXT(VLOOKUP(B116,'Component Lvl List'!$A$3:$C$135,2,0),"")&amp;C116&amp;"."&amp;TEXT(VLOOKUP(D116,'Device Descriptor List'!$A$3:$C$357,2,0),"")&amp;TEXT(VLOOKUP(E116,'Device Descriptor List'!$A$3:$C$357,2,0),"")&amp;F116)</f>
        <v>(NOT USED)</v>
      </c>
      <c r="L116" s="332" t="str">
        <f>IF(K116="(NOT USED)","",TEXT(VLOOKUP(B116,'Component Lvl List'!$A$3:$C$135,3,0),"")&amp;C116&amp;" "&amp;TEXT(VLOOKUP(D116,'Device Descriptor List'!$A$3:$C$357,3,0),"")&amp;" "&amp;TEXT(VLOOKUP(E116,'Device Descriptor List'!$A$3:$C$357,3,0),"")&amp;F116)</f>
        <v/>
      </c>
      <c r="M116" s="333" t="s">
        <v>1672</v>
      </c>
      <c r="N116" s="333" t="str">
        <f>IF(K116="(NOT USED)","",VLOOKUP(M116,'Inputs Devices'!$A$3:$C$22,2,0))</f>
        <v/>
      </c>
      <c r="O116" s="333" t="str">
        <f>IF(K116="(NOT USED)","",VLOOKUP(M116,'Inputs Devices'!$A$3:$C$22,3,0))</f>
        <v/>
      </c>
      <c r="P116" s="333"/>
      <c r="Q116" s="333"/>
      <c r="R116" s="333"/>
      <c r="S116" s="333"/>
      <c r="T116" s="333"/>
      <c r="U116" s="333"/>
      <c r="V116" s="333"/>
      <c r="W116" s="333"/>
      <c r="X116" s="333"/>
      <c r="Y116" s="333"/>
      <c r="Z116" s="333"/>
      <c r="AA116" s="333"/>
      <c r="AB116" s="123"/>
      <c r="AC116" s="124"/>
      <c r="AD116" s="123"/>
      <c r="AE116" s="134" t="str">
        <f t="shared" ref="AE116:AE147" si="21">IF(K116="(NOT USED)","",$L$4&amp;"."&amp;K116)</f>
        <v/>
      </c>
      <c r="AF116" s="124"/>
      <c r="AG116" s="134" t="str">
        <f t="shared" si="19"/>
        <v/>
      </c>
      <c r="AH116" s="299"/>
      <c r="AI116" s="299"/>
      <c r="AJ116" s="299"/>
      <c r="AK116" s="299"/>
      <c r="AL116" s="299"/>
      <c r="AM116" s="299" t="str">
        <f t="shared" si="20"/>
        <v/>
      </c>
      <c r="AN116" s="299"/>
      <c r="AO116" s="299"/>
      <c r="AP116" s="299"/>
      <c r="AQ116" s="300"/>
      <c r="AR116" s="299"/>
    </row>
    <row r="117" spans="1:44" s="134" customFormat="1" ht="13.2" thickTop="1" thickBot="1" x14ac:dyDescent="0.65">
      <c r="A117" s="175">
        <f t="shared" si="18"/>
        <v>0</v>
      </c>
      <c r="B117" s="182" t="s">
        <v>1555</v>
      </c>
      <c r="C117" s="190"/>
      <c r="D117" s="183" t="s">
        <v>1555</v>
      </c>
      <c r="E117" s="191" t="s">
        <v>1555</v>
      </c>
      <c r="F117" s="192"/>
      <c r="G117" s="123"/>
      <c r="H117" s="124"/>
      <c r="I117" s="123"/>
      <c r="J117" s="327"/>
      <c r="K117" s="328" t="str">
        <f>IF(B117="Top of list","(NOT USED)",TEXT(VLOOKUP(B117,'Component Lvl List'!$A$3:$C$135,2,0),"")&amp;C117&amp;"."&amp;TEXT(VLOOKUP(D117,'Device Descriptor List'!$A$3:$C$357,2,0),"")&amp;TEXT(VLOOKUP(E117,'Device Descriptor List'!$A$3:$C$357,2,0),"")&amp;F117)</f>
        <v>(NOT USED)</v>
      </c>
      <c r="L117" s="327" t="str">
        <f>IF(K117="(NOT USED)","",TEXT(VLOOKUP(B117,'Component Lvl List'!$A$3:$C$135,3,0),"")&amp;C117&amp;" "&amp;TEXT(VLOOKUP(D117,'Device Descriptor List'!$A$3:$C$357,3,0),"")&amp;" "&amp;TEXT(VLOOKUP(E117,'Device Descriptor List'!$A$3:$C$357,3,0),"")&amp;F117)</f>
        <v/>
      </c>
      <c r="M117" s="329" t="s">
        <v>1672</v>
      </c>
      <c r="N117" s="329" t="str">
        <f>IF(K117="(NOT USED)","",VLOOKUP(M117,'Inputs Devices'!$A$3:$C$22,2,0))</f>
        <v/>
      </c>
      <c r="O117" s="329" t="str">
        <f>IF(K117="(NOT USED)","",VLOOKUP(M117,'Inputs Devices'!$A$3:$C$22,3,0))</f>
        <v/>
      </c>
      <c r="P117" s="329"/>
      <c r="Q117" s="329"/>
      <c r="R117" s="329"/>
      <c r="S117" s="329"/>
      <c r="T117" s="329"/>
      <c r="U117" s="329"/>
      <c r="V117" s="329"/>
      <c r="W117" s="329"/>
      <c r="X117" s="329"/>
      <c r="Y117" s="329"/>
      <c r="Z117" s="329"/>
      <c r="AA117" s="329"/>
      <c r="AB117" s="123"/>
      <c r="AC117" s="124"/>
      <c r="AD117" s="123"/>
      <c r="AE117" s="134" t="str">
        <f t="shared" si="21"/>
        <v/>
      </c>
      <c r="AF117" s="124"/>
      <c r="AG117" s="134" t="str">
        <f t="shared" si="19"/>
        <v/>
      </c>
      <c r="AH117" s="299"/>
      <c r="AI117" s="299"/>
      <c r="AJ117" s="299"/>
      <c r="AK117" s="299"/>
      <c r="AL117" s="299"/>
      <c r="AM117" s="299" t="str">
        <f t="shared" si="20"/>
        <v/>
      </c>
      <c r="AN117" s="299"/>
      <c r="AO117" s="299"/>
      <c r="AP117" s="299"/>
      <c r="AQ117" s="300"/>
      <c r="AR117" s="299"/>
    </row>
    <row r="118" spans="1:44" s="134" customFormat="1" ht="13.2" thickTop="1" thickBot="1" x14ac:dyDescent="0.65">
      <c r="A118" s="175">
        <f t="shared" si="18"/>
        <v>0</v>
      </c>
      <c r="B118" s="182" t="s">
        <v>1555</v>
      </c>
      <c r="C118" s="190"/>
      <c r="D118" s="183" t="s">
        <v>1555</v>
      </c>
      <c r="E118" s="191" t="s">
        <v>1555</v>
      </c>
      <c r="F118" s="192"/>
      <c r="G118" s="123"/>
      <c r="H118" s="124"/>
      <c r="I118" s="123"/>
      <c r="J118" s="330"/>
      <c r="K118" s="331" t="str">
        <f>IF(B118="Top of list","(NOT USED)",TEXT(VLOOKUP(B118,'Component Lvl List'!$A$3:$C$135,2,0),"")&amp;C118&amp;"."&amp;TEXT(VLOOKUP(D118,'Device Descriptor List'!$A$3:$C$357,2,0),"")&amp;TEXT(VLOOKUP(E118,'Device Descriptor List'!$A$3:$C$357,2,0),"")&amp;F118)</f>
        <v>(NOT USED)</v>
      </c>
      <c r="L118" s="332" t="str">
        <f>IF(K118="(NOT USED)","",TEXT(VLOOKUP(B118,'Component Lvl List'!$A$3:$C$135,3,0),"")&amp;C118&amp;" "&amp;TEXT(VLOOKUP(D118,'Device Descriptor List'!$A$3:$C$357,3,0),"")&amp;" "&amp;TEXT(VLOOKUP(E118,'Device Descriptor List'!$A$3:$C$357,3,0),"")&amp;F118)</f>
        <v/>
      </c>
      <c r="M118" s="333" t="s">
        <v>1672</v>
      </c>
      <c r="N118" s="333" t="str">
        <f>IF(K118="(NOT USED)","",VLOOKUP(M118,'Inputs Devices'!$A$3:$C$22,2,0))</f>
        <v/>
      </c>
      <c r="O118" s="333" t="str">
        <f>IF(K118="(NOT USED)","",VLOOKUP(M118,'Inputs Devices'!$A$3:$C$22,3,0))</f>
        <v/>
      </c>
      <c r="P118" s="333"/>
      <c r="Q118" s="333"/>
      <c r="R118" s="333"/>
      <c r="S118" s="333"/>
      <c r="T118" s="333"/>
      <c r="U118" s="333"/>
      <c r="V118" s="333"/>
      <c r="W118" s="333"/>
      <c r="X118" s="333"/>
      <c r="Y118" s="333"/>
      <c r="Z118" s="333"/>
      <c r="AA118" s="333"/>
      <c r="AB118" s="123"/>
      <c r="AC118" s="124"/>
      <c r="AD118" s="123"/>
      <c r="AE118" s="134" t="str">
        <f t="shared" si="21"/>
        <v/>
      </c>
      <c r="AF118" s="124"/>
      <c r="AG118" s="134" t="str">
        <f t="shared" si="19"/>
        <v/>
      </c>
      <c r="AH118" s="299"/>
      <c r="AI118" s="299"/>
      <c r="AJ118" s="299"/>
      <c r="AK118" s="299"/>
      <c r="AL118" s="299"/>
      <c r="AM118" s="299" t="str">
        <f t="shared" si="20"/>
        <v/>
      </c>
      <c r="AN118" s="299"/>
      <c r="AO118" s="299"/>
      <c r="AP118" s="299"/>
      <c r="AQ118" s="300"/>
      <c r="AR118" s="299"/>
    </row>
    <row r="119" spans="1:44" s="134" customFormat="1" ht="13.2" thickTop="1" thickBot="1" x14ac:dyDescent="0.65">
      <c r="A119" s="175">
        <f t="shared" si="18"/>
        <v>0</v>
      </c>
      <c r="B119" s="182" t="s">
        <v>1555</v>
      </c>
      <c r="C119" s="190"/>
      <c r="D119" s="183" t="s">
        <v>1555</v>
      </c>
      <c r="E119" s="191" t="s">
        <v>1555</v>
      </c>
      <c r="F119" s="192"/>
      <c r="G119" s="123"/>
      <c r="H119" s="124"/>
      <c r="I119" s="123"/>
      <c r="J119" s="327"/>
      <c r="K119" s="328" t="str">
        <f>IF(B119="Top of list","(NOT USED)",TEXT(VLOOKUP(B119,'Component Lvl List'!$A$3:$C$135,2,0),"")&amp;C119&amp;"."&amp;TEXT(VLOOKUP(D119,'Device Descriptor List'!$A$3:$C$357,2,0),"")&amp;TEXT(VLOOKUP(E119,'Device Descriptor List'!$A$3:$C$357,2,0),"")&amp;F119)</f>
        <v>(NOT USED)</v>
      </c>
      <c r="L119" s="327" t="str">
        <f>IF(K119="(NOT USED)","",TEXT(VLOOKUP(B119,'Component Lvl List'!$A$3:$C$135,3,0),"")&amp;C119&amp;" "&amp;TEXT(VLOOKUP(D119,'Device Descriptor List'!$A$3:$C$357,3,0),"")&amp;" "&amp;TEXT(VLOOKUP(E119,'Device Descriptor List'!$A$3:$C$357,3,0),"")&amp;F119)</f>
        <v/>
      </c>
      <c r="M119" s="329" t="s">
        <v>1672</v>
      </c>
      <c r="N119" s="329" t="str">
        <f>IF(K119="(NOT USED)","",VLOOKUP(M119,'Inputs Devices'!$A$3:$C$22,2,0))</f>
        <v/>
      </c>
      <c r="O119" s="329" t="str">
        <f>IF(K119="(NOT USED)","",VLOOKUP(M119,'Inputs Devices'!$A$3:$C$22,3,0))</f>
        <v/>
      </c>
      <c r="P119" s="329"/>
      <c r="Q119" s="329"/>
      <c r="R119" s="329"/>
      <c r="S119" s="329"/>
      <c r="T119" s="329"/>
      <c r="U119" s="329"/>
      <c r="V119" s="329"/>
      <c r="W119" s="329"/>
      <c r="X119" s="329"/>
      <c r="Y119" s="329"/>
      <c r="Z119" s="329"/>
      <c r="AA119" s="329"/>
      <c r="AB119" s="123"/>
      <c r="AC119" s="124"/>
      <c r="AD119" s="123"/>
      <c r="AE119" s="134" t="str">
        <f t="shared" si="21"/>
        <v/>
      </c>
      <c r="AF119" s="124"/>
      <c r="AG119" s="134" t="str">
        <f t="shared" si="19"/>
        <v/>
      </c>
      <c r="AH119" s="299"/>
      <c r="AI119" s="299"/>
      <c r="AJ119" s="299"/>
      <c r="AK119" s="299"/>
      <c r="AL119" s="299"/>
      <c r="AM119" s="299" t="str">
        <f t="shared" si="20"/>
        <v/>
      </c>
      <c r="AN119" s="299"/>
      <c r="AO119" s="299"/>
      <c r="AP119" s="299"/>
      <c r="AQ119" s="300"/>
      <c r="AR119" s="299"/>
    </row>
    <row r="120" spans="1:44" s="134" customFormat="1" ht="13.2" thickTop="1" thickBot="1" x14ac:dyDescent="0.65">
      <c r="A120" s="175">
        <f t="shared" si="18"/>
        <v>0</v>
      </c>
      <c r="B120" s="182" t="s">
        <v>1555</v>
      </c>
      <c r="C120" s="190"/>
      <c r="D120" s="183" t="s">
        <v>1555</v>
      </c>
      <c r="E120" s="191" t="s">
        <v>1555</v>
      </c>
      <c r="F120" s="192"/>
      <c r="G120" s="123"/>
      <c r="H120" s="124"/>
      <c r="I120" s="123"/>
      <c r="J120" s="330"/>
      <c r="K120" s="331" t="str">
        <f>IF(B120="Top of list","(NOT USED)",TEXT(VLOOKUP(B120,'Component Lvl List'!$A$3:$C$135,2,0),"")&amp;C120&amp;"."&amp;TEXT(VLOOKUP(D120,'Device Descriptor List'!$A$3:$C$357,2,0),"")&amp;TEXT(VLOOKUP(E120,'Device Descriptor List'!$A$3:$C$357,2,0),"")&amp;F120)</f>
        <v>(NOT USED)</v>
      </c>
      <c r="L120" s="332" t="str">
        <f>IF(K120="(NOT USED)","",TEXT(VLOOKUP(B120,'Component Lvl List'!$A$3:$C$135,3,0),"")&amp;C120&amp;" "&amp;TEXT(VLOOKUP(D120,'Device Descriptor List'!$A$3:$C$357,3,0),"")&amp;" "&amp;TEXT(VLOOKUP(E120,'Device Descriptor List'!$A$3:$C$357,3,0),"")&amp;F120)</f>
        <v/>
      </c>
      <c r="M120" s="333" t="s">
        <v>1672</v>
      </c>
      <c r="N120" s="333" t="str">
        <f>IF(K120="(NOT USED)","",VLOOKUP(M120,'Inputs Devices'!$A$3:$C$22,2,0))</f>
        <v/>
      </c>
      <c r="O120" s="333" t="str">
        <f>IF(K120="(NOT USED)","",VLOOKUP(M120,'Inputs Devices'!$A$3:$C$22,3,0))</f>
        <v/>
      </c>
      <c r="P120" s="333"/>
      <c r="Q120" s="333"/>
      <c r="R120" s="333"/>
      <c r="S120" s="333"/>
      <c r="T120" s="333"/>
      <c r="U120" s="333"/>
      <c r="V120" s="333"/>
      <c r="W120" s="333"/>
      <c r="X120" s="333"/>
      <c r="Y120" s="333"/>
      <c r="Z120" s="333"/>
      <c r="AA120" s="333"/>
      <c r="AB120" s="123"/>
      <c r="AC120" s="124"/>
      <c r="AD120" s="123"/>
      <c r="AE120" s="134" t="str">
        <f t="shared" si="21"/>
        <v/>
      </c>
      <c r="AF120" s="124"/>
      <c r="AG120" s="134" t="str">
        <f t="shared" si="19"/>
        <v/>
      </c>
      <c r="AH120" s="299"/>
      <c r="AI120" s="299"/>
      <c r="AJ120" s="299"/>
      <c r="AK120" s="299"/>
      <c r="AL120" s="299"/>
      <c r="AM120" s="299" t="str">
        <f t="shared" si="20"/>
        <v/>
      </c>
      <c r="AN120" s="299"/>
      <c r="AO120" s="299"/>
      <c r="AP120" s="299"/>
      <c r="AQ120" s="300"/>
      <c r="AR120" s="299"/>
    </row>
    <row r="121" spans="1:44" s="134" customFormat="1" ht="13.2" thickTop="1" thickBot="1" x14ac:dyDescent="0.65">
      <c r="A121" s="175">
        <f t="shared" si="18"/>
        <v>0</v>
      </c>
      <c r="B121" s="182" t="s">
        <v>1555</v>
      </c>
      <c r="C121" s="190"/>
      <c r="D121" s="183" t="s">
        <v>1555</v>
      </c>
      <c r="E121" s="191" t="s">
        <v>1555</v>
      </c>
      <c r="F121" s="192"/>
      <c r="G121" s="123"/>
      <c r="H121" s="124"/>
      <c r="I121" s="123"/>
      <c r="J121" s="327"/>
      <c r="K121" s="328" t="str">
        <f>IF(B121="Top of list","(NOT USED)",TEXT(VLOOKUP(B121,'Component Lvl List'!$A$3:$C$135,2,0),"")&amp;C121&amp;"."&amp;TEXT(VLOOKUP(D121,'Device Descriptor List'!$A$3:$C$357,2,0),"")&amp;TEXT(VLOOKUP(E121,'Device Descriptor List'!$A$3:$C$357,2,0),"")&amp;F121)</f>
        <v>(NOT USED)</v>
      </c>
      <c r="L121" s="327" t="str">
        <f>IF(K121="(NOT USED)","",TEXT(VLOOKUP(B121,'Component Lvl List'!$A$3:$C$135,3,0),"")&amp;C121&amp;" "&amp;TEXT(VLOOKUP(D121,'Device Descriptor List'!$A$3:$C$357,3,0),"")&amp;" "&amp;TEXT(VLOOKUP(E121,'Device Descriptor List'!$A$3:$C$357,3,0),"")&amp;F121)</f>
        <v/>
      </c>
      <c r="M121" s="329" t="s">
        <v>1672</v>
      </c>
      <c r="N121" s="329" t="str">
        <f>IF(K121="(NOT USED)","",VLOOKUP(M121,'Inputs Devices'!$A$3:$C$22,2,0))</f>
        <v/>
      </c>
      <c r="O121" s="329" t="str">
        <f>IF(K121="(NOT USED)","",VLOOKUP(M121,'Inputs Devices'!$A$3:$C$22,3,0))</f>
        <v/>
      </c>
      <c r="P121" s="329"/>
      <c r="Q121" s="329"/>
      <c r="R121" s="329"/>
      <c r="S121" s="329"/>
      <c r="T121" s="329"/>
      <c r="U121" s="329"/>
      <c r="V121" s="329"/>
      <c r="W121" s="329"/>
      <c r="X121" s="329"/>
      <c r="Y121" s="329"/>
      <c r="Z121" s="329"/>
      <c r="AA121" s="329"/>
      <c r="AB121" s="123"/>
      <c r="AC121" s="124"/>
      <c r="AD121" s="123"/>
      <c r="AE121" s="134" t="str">
        <f t="shared" si="21"/>
        <v/>
      </c>
      <c r="AF121" s="124"/>
      <c r="AG121" s="134" t="str">
        <f t="shared" si="19"/>
        <v/>
      </c>
      <c r="AH121" s="299"/>
      <c r="AI121" s="299"/>
      <c r="AJ121" s="299"/>
      <c r="AK121" s="299"/>
      <c r="AL121" s="299"/>
      <c r="AM121" s="299" t="str">
        <f t="shared" si="20"/>
        <v/>
      </c>
      <c r="AN121" s="299"/>
      <c r="AO121" s="299"/>
      <c r="AP121" s="299"/>
      <c r="AQ121" s="300"/>
      <c r="AR121" s="299"/>
    </row>
    <row r="122" spans="1:44" s="134" customFormat="1" ht="13.2" thickTop="1" thickBot="1" x14ac:dyDescent="0.65">
      <c r="A122" s="175">
        <f t="shared" si="18"/>
        <v>0</v>
      </c>
      <c r="B122" s="182" t="s">
        <v>1555</v>
      </c>
      <c r="C122" s="190"/>
      <c r="D122" s="183" t="s">
        <v>1555</v>
      </c>
      <c r="E122" s="191" t="s">
        <v>1555</v>
      </c>
      <c r="F122" s="192"/>
      <c r="G122" s="123"/>
      <c r="H122" s="124"/>
      <c r="I122" s="123"/>
      <c r="J122" s="330"/>
      <c r="K122" s="331" t="str">
        <f>IF(B122="Top of list","(NOT USED)",TEXT(VLOOKUP(B122,'Component Lvl List'!$A$3:$C$135,2,0),"")&amp;C122&amp;"."&amp;TEXT(VLOOKUP(D122,'Device Descriptor List'!$A$3:$C$357,2,0),"")&amp;TEXT(VLOOKUP(E122,'Device Descriptor List'!$A$3:$C$357,2,0),"")&amp;F122)</f>
        <v>(NOT USED)</v>
      </c>
      <c r="L122" s="332" t="str">
        <f>IF(K122="(NOT USED)","",TEXT(VLOOKUP(B122,'Component Lvl List'!$A$3:$C$135,3,0),"")&amp;C122&amp;" "&amp;TEXT(VLOOKUP(D122,'Device Descriptor List'!$A$3:$C$357,3,0),"")&amp;" "&amp;TEXT(VLOOKUP(E122,'Device Descriptor List'!$A$3:$C$357,3,0),"")&amp;F122)</f>
        <v/>
      </c>
      <c r="M122" s="333" t="s">
        <v>1672</v>
      </c>
      <c r="N122" s="333" t="str">
        <f>IF(K122="(NOT USED)","",VLOOKUP(M122,'Inputs Devices'!$A$3:$C$22,2,0))</f>
        <v/>
      </c>
      <c r="O122" s="333" t="str">
        <f>IF(K122="(NOT USED)","",VLOOKUP(M122,'Inputs Devices'!$A$3:$C$22,3,0))</f>
        <v/>
      </c>
      <c r="P122" s="333"/>
      <c r="Q122" s="333"/>
      <c r="R122" s="333"/>
      <c r="S122" s="333"/>
      <c r="T122" s="333"/>
      <c r="U122" s="333"/>
      <c r="V122" s="333"/>
      <c r="W122" s="333"/>
      <c r="X122" s="333"/>
      <c r="Y122" s="333"/>
      <c r="Z122" s="333"/>
      <c r="AA122" s="333"/>
      <c r="AB122" s="123"/>
      <c r="AC122" s="124"/>
      <c r="AD122" s="123"/>
      <c r="AE122" s="134" t="str">
        <f t="shared" si="21"/>
        <v/>
      </c>
      <c r="AF122" s="124"/>
      <c r="AG122" s="134" t="str">
        <f t="shared" si="19"/>
        <v/>
      </c>
      <c r="AH122" s="299"/>
      <c r="AI122" s="299"/>
      <c r="AJ122" s="299"/>
      <c r="AK122" s="299"/>
      <c r="AL122" s="299"/>
      <c r="AM122" s="299" t="str">
        <f t="shared" si="20"/>
        <v/>
      </c>
      <c r="AN122" s="299"/>
      <c r="AO122" s="299"/>
      <c r="AP122" s="299"/>
      <c r="AQ122" s="300"/>
      <c r="AR122" s="299"/>
    </row>
    <row r="123" spans="1:44" s="134" customFormat="1" ht="13.2" thickTop="1" thickBot="1" x14ac:dyDescent="0.65">
      <c r="A123" s="175">
        <f t="shared" si="18"/>
        <v>0</v>
      </c>
      <c r="B123" s="182" t="s">
        <v>1555</v>
      </c>
      <c r="C123" s="190"/>
      <c r="D123" s="183" t="s">
        <v>1555</v>
      </c>
      <c r="E123" s="191" t="s">
        <v>1555</v>
      </c>
      <c r="F123" s="192"/>
      <c r="G123" s="123"/>
      <c r="H123" s="124"/>
      <c r="I123" s="123"/>
      <c r="J123" s="327"/>
      <c r="K123" s="328" t="str">
        <f>IF(B123="Top of list","(NOT USED)",TEXT(VLOOKUP(B123,'Component Lvl List'!$A$3:$C$135,2,0),"")&amp;C123&amp;"."&amp;TEXT(VLOOKUP(D123,'Device Descriptor List'!$A$3:$C$357,2,0),"")&amp;TEXT(VLOOKUP(E123,'Device Descriptor List'!$A$3:$C$357,2,0),"")&amp;F123)</f>
        <v>(NOT USED)</v>
      </c>
      <c r="L123" s="327" t="str">
        <f>IF(K123="(NOT USED)","",TEXT(VLOOKUP(B123,'Component Lvl List'!$A$3:$C$135,3,0),"")&amp;C123&amp;" "&amp;TEXT(VLOOKUP(D123,'Device Descriptor List'!$A$3:$C$357,3,0),"")&amp;" "&amp;TEXT(VLOOKUP(E123,'Device Descriptor List'!$A$3:$C$357,3,0),"")&amp;F123)</f>
        <v/>
      </c>
      <c r="M123" s="329" t="s">
        <v>1672</v>
      </c>
      <c r="N123" s="329" t="str">
        <f>IF(K123="(NOT USED)","",VLOOKUP(M123,'Inputs Devices'!$A$3:$C$22,2,0))</f>
        <v/>
      </c>
      <c r="O123" s="329" t="str">
        <f>IF(K123="(NOT USED)","",VLOOKUP(M123,'Inputs Devices'!$A$3:$C$22,3,0))</f>
        <v/>
      </c>
      <c r="P123" s="329"/>
      <c r="Q123" s="329"/>
      <c r="R123" s="329"/>
      <c r="S123" s="329"/>
      <c r="T123" s="329"/>
      <c r="U123" s="329"/>
      <c r="V123" s="329"/>
      <c r="W123" s="329"/>
      <c r="X123" s="329"/>
      <c r="Y123" s="329"/>
      <c r="Z123" s="329"/>
      <c r="AA123" s="329"/>
      <c r="AB123" s="123"/>
      <c r="AC123" s="124"/>
      <c r="AD123" s="123"/>
      <c r="AE123" s="134" t="str">
        <f t="shared" si="21"/>
        <v/>
      </c>
      <c r="AF123" s="124"/>
      <c r="AG123" s="134" t="str">
        <f t="shared" si="19"/>
        <v/>
      </c>
      <c r="AH123" s="299"/>
      <c r="AI123" s="299"/>
      <c r="AJ123" s="299"/>
      <c r="AK123" s="299"/>
      <c r="AL123" s="299"/>
      <c r="AM123" s="299" t="str">
        <f t="shared" si="20"/>
        <v/>
      </c>
      <c r="AN123" s="299"/>
      <c r="AO123" s="299"/>
      <c r="AP123" s="299"/>
      <c r="AQ123" s="300"/>
      <c r="AR123" s="299"/>
    </row>
    <row r="124" spans="1:44" s="134" customFormat="1" ht="13.2" thickTop="1" thickBot="1" x14ac:dyDescent="0.65">
      <c r="A124" s="175">
        <f t="shared" si="18"/>
        <v>0</v>
      </c>
      <c r="B124" s="182" t="s">
        <v>1555</v>
      </c>
      <c r="C124" s="190"/>
      <c r="D124" s="183" t="s">
        <v>1555</v>
      </c>
      <c r="E124" s="191" t="s">
        <v>1555</v>
      </c>
      <c r="F124" s="192"/>
      <c r="G124" s="123"/>
      <c r="H124" s="124"/>
      <c r="I124" s="123"/>
      <c r="J124" s="327"/>
      <c r="K124" s="328" t="str">
        <f>IF(B124="Top of list","(NOT USED)",TEXT(VLOOKUP(B124,'Component Lvl List'!$A$3:$C$135,2,0),"")&amp;C124&amp;"."&amp;TEXT(VLOOKUP(D124,'Device Descriptor List'!$A$3:$C$357,2,0),"")&amp;TEXT(VLOOKUP(E124,'Device Descriptor List'!$A$3:$C$357,2,0),"")&amp;F124)</f>
        <v>(NOT USED)</v>
      </c>
      <c r="L124" s="327" t="str">
        <f>IF(K124="(NOT USED)","",TEXT(VLOOKUP(B124,'Component Lvl List'!$A$3:$C$135,3,0),"")&amp;C124&amp;" "&amp;TEXT(VLOOKUP(D124,'Device Descriptor List'!$A$3:$C$357,3,0),"")&amp;" "&amp;TEXT(VLOOKUP(E124,'Device Descriptor List'!$A$3:$C$357,3,0),"")&amp;F124)</f>
        <v/>
      </c>
      <c r="M124" s="329" t="s">
        <v>1672</v>
      </c>
      <c r="N124" s="329" t="str">
        <f>IF(K124="(NOT USED)","",VLOOKUP(M124,'Inputs Devices'!$A$3:$C$22,2,0))</f>
        <v/>
      </c>
      <c r="O124" s="329" t="str">
        <f>IF(K124="(NOT USED)","",VLOOKUP(M124,'Inputs Devices'!$A$3:$C$22,3,0))</f>
        <v/>
      </c>
      <c r="P124" s="329"/>
      <c r="Q124" s="329"/>
      <c r="R124" s="329"/>
      <c r="S124" s="329"/>
      <c r="T124" s="329"/>
      <c r="U124" s="329"/>
      <c r="V124" s="329"/>
      <c r="W124" s="329"/>
      <c r="X124" s="329"/>
      <c r="Y124" s="329"/>
      <c r="Z124" s="329"/>
      <c r="AA124" s="329"/>
      <c r="AB124" s="123"/>
      <c r="AC124" s="124"/>
      <c r="AD124" s="123"/>
      <c r="AE124" s="134" t="str">
        <f t="shared" si="21"/>
        <v/>
      </c>
      <c r="AF124" s="124"/>
      <c r="AG124" s="134" t="str">
        <f t="shared" si="19"/>
        <v/>
      </c>
      <c r="AH124" s="299"/>
      <c r="AI124" s="299"/>
      <c r="AJ124" s="299"/>
      <c r="AK124" s="299"/>
      <c r="AL124" s="299"/>
      <c r="AM124" s="299" t="str">
        <f t="shared" si="20"/>
        <v/>
      </c>
      <c r="AN124" s="299"/>
      <c r="AO124" s="299"/>
      <c r="AP124" s="299"/>
      <c r="AQ124" s="300"/>
      <c r="AR124" s="299"/>
    </row>
    <row r="125" spans="1:44" s="134" customFormat="1" ht="13.2" thickTop="1" thickBot="1" x14ac:dyDescent="0.65">
      <c r="A125" s="175">
        <f t="shared" si="18"/>
        <v>0</v>
      </c>
      <c r="B125" s="182" t="s">
        <v>1555</v>
      </c>
      <c r="C125" s="190"/>
      <c r="D125" s="183" t="s">
        <v>1555</v>
      </c>
      <c r="E125" s="191" t="s">
        <v>1555</v>
      </c>
      <c r="F125" s="192"/>
      <c r="G125" s="123"/>
      <c r="H125" s="124"/>
      <c r="I125" s="123"/>
      <c r="J125" s="330"/>
      <c r="K125" s="331" t="str">
        <f>IF(B125="Top of list","(NOT USED)",TEXT(VLOOKUP(B125,'Component Lvl List'!$A$3:$C$135,2,0),"")&amp;C125&amp;"."&amp;TEXT(VLOOKUP(D125,'Device Descriptor List'!$A$3:$C$357,2,0),"")&amp;TEXT(VLOOKUP(E125,'Device Descriptor List'!$A$3:$C$357,2,0),"")&amp;F125)</f>
        <v>(NOT USED)</v>
      </c>
      <c r="L125" s="332" t="str">
        <f>IF(K125="(NOT USED)","",TEXT(VLOOKUP(B125,'Component Lvl List'!$A$3:$C$135,3,0),"")&amp;C125&amp;" "&amp;TEXT(VLOOKUP(D125,'Device Descriptor List'!$A$3:$C$357,3,0),"")&amp;" "&amp;TEXT(VLOOKUP(E125,'Device Descriptor List'!$A$3:$C$357,3,0),"")&amp;F125)</f>
        <v/>
      </c>
      <c r="M125" s="333" t="s">
        <v>1672</v>
      </c>
      <c r="N125" s="333" t="str">
        <f>IF(K125="(NOT USED)","",VLOOKUP(M125,'Inputs Devices'!$A$3:$C$22,2,0))</f>
        <v/>
      </c>
      <c r="O125" s="333" t="str">
        <f>IF(K125="(NOT USED)","",VLOOKUP(M125,'Inputs Devices'!$A$3:$C$22,3,0))</f>
        <v/>
      </c>
      <c r="P125" s="333"/>
      <c r="Q125" s="333"/>
      <c r="R125" s="333"/>
      <c r="S125" s="333"/>
      <c r="T125" s="333"/>
      <c r="U125" s="333"/>
      <c r="V125" s="333"/>
      <c r="W125" s="333"/>
      <c r="X125" s="333"/>
      <c r="Y125" s="333"/>
      <c r="Z125" s="333"/>
      <c r="AA125" s="333"/>
      <c r="AB125" s="123"/>
      <c r="AC125" s="124"/>
      <c r="AD125" s="123"/>
      <c r="AE125" s="134" t="str">
        <f t="shared" si="21"/>
        <v/>
      </c>
      <c r="AF125" s="124"/>
      <c r="AG125" s="134" t="str">
        <f t="shared" si="19"/>
        <v/>
      </c>
      <c r="AH125" s="299"/>
      <c r="AI125" s="299"/>
      <c r="AJ125" s="299"/>
      <c r="AK125" s="299"/>
      <c r="AL125" s="299"/>
      <c r="AM125" s="299" t="str">
        <f t="shared" si="20"/>
        <v/>
      </c>
      <c r="AN125" s="299"/>
      <c r="AO125" s="299"/>
      <c r="AP125" s="299"/>
      <c r="AQ125" s="300"/>
      <c r="AR125" s="299"/>
    </row>
    <row r="126" spans="1:44" s="134" customFormat="1" ht="13.2" thickTop="1" thickBot="1" x14ac:dyDescent="0.65">
      <c r="A126" s="175">
        <f t="shared" si="18"/>
        <v>0</v>
      </c>
      <c r="B126" s="182" t="s">
        <v>1555</v>
      </c>
      <c r="C126" s="190"/>
      <c r="D126" s="183" t="s">
        <v>1555</v>
      </c>
      <c r="E126" s="191" t="s">
        <v>1555</v>
      </c>
      <c r="F126" s="192"/>
      <c r="G126" s="123"/>
      <c r="H126" s="124"/>
      <c r="I126" s="123"/>
      <c r="J126" s="327"/>
      <c r="K126" s="328" t="str">
        <f>IF(B126="Top of list","(NOT USED)",TEXT(VLOOKUP(B126,'Component Lvl List'!$A$3:$C$135,2,0),"")&amp;C126&amp;"."&amp;TEXT(VLOOKUP(D126,'Device Descriptor List'!$A$3:$C$357,2,0),"")&amp;TEXT(VLOOKUP(E126,'Device Descriptor List'!$A$3:$C$357,2,0),"")&amp;F126)</f>
        <v>(NOT USED)</v>
      </c>
      <c r="L126" s="327" t="str">
        <f>IF(K126="(NOT USED)","",TEXT(VLOOKUP(B126,'Component Lvl List'!$A$3:$C$135,3,0),"")&amp;C126&amp;" "&amp;TEXT(VLOOKUP(D126,'Device Descriptor List'!$A$3:$C$357,3,0),"")&amp;" "&amp;TEXT(VLOOKUP(E126,'Device Descriptor List'!$A$3:$C$357,3,0),"")&amp;F126)</f>
        <v/>
      </c>
      <c r="M126" s="329" t="s">
        <v>1672</v>
      </c>
      <c r="N126" s="329" t="str">
        <f>IF(K126="(NOT USED)","",VLOOKUP(M126,'Inputs Devices'!$A$3:$C$22,2,0))</f>
        <v/>
      </c>
      <c r="O126" s="329" t="str">
        <f>IF(K126="(NOT USED)","",VLOOKUP(M126,'Inputs Devices'!$A$3:$C$22,3,0))</f>
        <v/>
      </c>
      <c r="P126" s="329"/>
      <c r="Q126" s="329"/>
      <c r="R126" s="329"/>
      <c r="S126" s="329"/>
      <c r="T126" s="329"/>
      <c r="U126" s="329"/>
      <c r="V126" s="329"/>
      <c r="W126" s="329"/>
      <c r="X126" s="329"/>
      <c r="Y126" s="329"/>
      <c r="Z126" s="329"/>
      <c r="AA126" s="329"/>
      <c r="AB126" s="123"/>
      <c r="AC126" s="124"/>
      <c r="AD126" s="123"/>
      <c r="AE126" s="134" t="str">
        <f t="shared" si="21"/>
        <v/>
      </c>
      <c r="AF126" s="124"/>
      <c r="AG126" s="134" t="str">
        <f t="shared" si="19"/>
        <v/>
      </c>
      <c r="AH126" s="299"/>
      <c r="AI126" s="299"/>
      <c r="AJ126" s="299"/>
      <c r="AK126" s="299"/>
      <c r="AL126" s="299"/>
      <c r="AM126" s="299" t="str">
        <f t="shared" si="20"/>
        <v/>
      </c>
      <c r="AN126" s="299"/>
      <c r="AO126" s="299"/>
      <c r="AP126" s="299"/>
      <c r="AQ126" s="300"/>
      <c r="AR126" s="299"/>
    </row>
    <row r="127" spans="1:44" s="134" customFormat="1" ht="13.2" thickTop="1" thickBot="1" x14ac:dyDescent="0.65">
      <c r="A127" s="175">
        <f t="shared" si="18"/>
        <v>0</v>
      </c>
      <c r="B127" s="182" t="s">
        <v>1555</v>
      </c>
      <c r="C127" s="190"/>
      <c r="D127" s="183" t="s">
        <v>1555</v>
      </c>
      <c r="E127" s="191" t="s">
        <v>1555</v>
      </c>
      <c r="F127" s="192"/>
      <c r="G127" s="123"/>
      <c r="H127" s="124"/>
      <c r="I127" s="123"/>
      <c r="J127" s="330"/>
      <c r="K127" s="331" t="str">
        <f>IF(B127="Top of list","(NOT USED)",TEXT(VLOOKUP(B127,'Component Lvl List'!$A$3:$C$135,2,0),"")&amp;C127&amp;"."&amp;TEXT(VLOOKUP(D127,'Device Descriptor List'!$A$3:$C$357,2,0),"")&amp;TEXT(VLOOKUP(E127,'Device Descriptor List'!$A$3:$C$357,2,0),"")&amp;F127)</f>
        <v>(NOT USED)</v>
      </c>
      <c r="L127" s="332" t="str">
        <f>IF(K127="(NOT USED)","",TEXT(VLOOKUP(B127,'Component Lvl List'!$A$3:$C$135,3,0),"")&amp;C127&amp;" "&amp;TEXT(VLOOKUP(D127,'Device Descriptor List'!$A$3:$C$357,3,0),"")&amp;" "&amp;TEXT(VLOOKUP(E127,'Device Descriptor List'!$A$3:$C$357,3,0),"")&amp;F127)</f>
        <v/>
      </c>
      <c r="M127" s="333" t="s">
        <v>1672</v>
      </c>
      <c r="N127" s="333" t="str">
        <f>IF(K127="(NOT USED)","",VLOOKUP(M127,'Inputs Devices'!$A$3:$C$22,2,0))</f>
        <v/>
      </c>
      <c r="O127" s="333" t="str">
        <f>IF(K127="(NOT USED)","",VLOOKUP(M127,'Inputs Devices'!$A$3:$C$22,3,0))</f>
        <v/>
      </c>
      <c r="P127" s="333"/>
      <c r="Q127" s="333"/>
      <c r="R127" s="333"/>
      <c r="S127" s="333"/>
      <c r="T127" s="333"/>
      <c r="U127" s="333"/>
      <c r="V127" s="333"/>
      <c r="W127" s="333"/>
      <c r="X127" s="333"/>
      <c r="Y127" s="333"/>
      <c r="Z127" s="333"/>
      <c r="AA127" s="333"/>
      <c r="AB127" s="123"/>
      <c r="AC127" s="124"/>
      <c r="AD127" s="123"/>
      <c r="AE127" s="134" t="str">
        <f t="shared" si="21"/>
        <v/>
      </c>
      <c r="AF127" s="124"/>
      <c r="AG127" s="134" t="str">
        <f t="shared" si="19"/>
        <v/>
      </c>
      <c r="AH127" s="299"/>
      <c r="AI127" s="299"/>
      <c r="AJ127" s="299"/>
      <c r="AK127" s="299"/>
      <c r="AL127" s="299"/>
      <c r="AM127" s="299" t="str">
        <f t="shared" si="20"/>
        <v/>
      </c>
      <c r="AN127" s="299"/>
      <c r="AO127" s="299"/>
      <c r="AP127" s="299"/>
      <c r="AQ127" s="300"/>
      <c r="AR127" s="299"/>
    </row>
    <row r="128" spans="1:44" s="134" customFormat="1" ht="13.2" thickTop="1" thickBot="1" x14ac:dyDescent="0.65">
      <c r="A128" s="196" t="str">
        <f>J128</f>
        <v>Virtual Points</v>
      </c>
      <c r="B128" s="138"/>
      <c r="C128" s="138"/>
      <c r="D128" s="138"/>
      <c r="E128" s="138"/>
      <c r="F128" s="138"/>
      <c r="G128" s="123"/>
      <c r="H128" s="124"/>
      <c r="I128" s="123"/>
      <c r="J128" s="369" t="s">
        <v>86</v>
      </c>
      <c r="K128" s="369"/>
      <c r="L128" s="369"/>
      <c r="M128" s="369"/>
      <c r="N128" s="369"/>
      <c r="O128" s="369"/>
      <c r="P128" s="369"/>
      <c r="Q128" s="369"/>
      <c r="R128" s="369"/>
      <c r="S128" s="369"/>
      <c r="T128" s="369"/>
      <c r="U128" s="369"/>
      <c r="V128" s="369"/>
      <c r="W128" s="369"/>
      <c r="X128" s="369"/>
      <c r="Y128" s="369"/>
      <c r="Z128" s="369"/>
      <c r="AA128" s="369"/>
      <c r="AB128" s="123"/>
      <c r="AC128" s="124"/>
      <c r="AD128" s="123"/>
      <c r="AE128" s="134" t="str">
        <f t="shared" si="21"/>
        <v>0.0-?.</v>
      </c>
      <c r="AF128" s="124"/>
      <c r="AG128" s="138" t="str">
        <f>J128</f>
        <v>Virtual Points</v>
      </c>
      <c r="AH128" s="291"/>
      <c r="AI128" s="291"/>
      <c r="AJ128" s="291"/>
      <c r="AK128" s="291"/>
      <c r="AL128" s="291"/>
      <c r="AM128" s="291"/>
      <c r="AN128" s="291"/>
      <c r="AO128" s="291"/>
      <c r="AP128" s="291"/>
      <c r="AQ128" s="301"/>
      <c r="AR128" s="291"/>
    </row>
    <row r="129" spans="1:44" s="134" customFormat="1" ht="13.2" thickTop="1" thickBot="1" x14ac:dyDescent="0.65">
      <c r="A129" s="175">
        <f t="shared" ref="A129:A173" si="22">IF(K129="(NOT USED)",0,$Y$5+$Y$6+(LEN(K129)))</f>
        <v>0</v>
      </c>
      <c r="B129" s="182" t="s">
        <v>1555</v>
      </c>
      <c r="C129" s="190"/>
      <c r="D129" s="183" t="s">
        <v>1555</v>
      </c>
      <c r="E129" s="191" t="s">
        <v>1555</v>
      </c>
      <c r="F129" s="192"/>
      <c r="G129" s="123"/>
      <c r="H129" s="124"/>
      <c r="I129" s="123"/>
      <c r="J129" s="327"/>
      <c r="K129" s="328" t="str">
        <f>IF(B129="Top of list","(NOT USED)",TEXT(VLOOKUP(B129,'Component Lvl List'!$A$3:$C$135,2,0),"")&amp;C129&amp;"."&amp;TEXT(VLOOKUP(D129,'Device Descriptor List'!$A$3:$C$357,2,0),"")&amp;TEXT(VLOOKUP(E129,'Device Descriptor List'!$A$3:$C$357,2,0),"")&amp;F129)</f>
        <v>(NOT USED)</v>
      </c>
      <c r="L129" s="327" t="str">
        <f>IF(K129="(NOT USED)","",TEXT(VLOOKUP(B129,'Component Lvl List'!$A$3:$C$135,3,0),"")&amp;C129&amp;" "&amp;TEXT(VLOOKUP(D129,'Device Descriptor List'!$A$3:$C$357,3,0),"")&amp;" "&amp;TEXT(VLOOKUP(E129,'Device Descriptor List'!$A$3:$C$357,3,0),"")&amp;F129)</f>
        <v/>
      </c>
      <c r="M129" s="329" t="s">
        <v>1672</v>
      </c>
      <c r="N129" s="329" t="str">
        <f>IF(K129="(NOT USED)","",VLOOKUP(M129,'Inputs Devices'!$A$3:$C$22,2,0))</f>
        <v/>
      </c>
      <c r="O129" s="329" t="str">
        <f>IF(K129="(NOT USED)","",VLOOKUP(M129,'Inputs Devices'!$A$3:$C$22,3,0))</f>
        <v/>
      </c>
      <c r="P129" s="329"/>
      <c r="Q129" s="329"/>
      <c r="R129" s="329"/>
      <c r="S129" s="329"/>
      <c r="T129" s="329"/>
      <c r="U129" s="329"/>
      <c r="V129" s="329"/>
      <c r="W129" s="329"/>
      <c r="X129" s="329"/>
      <c r="Y129" s="329"/>
      <c r="Z129" s="329"/>
      <c r="AA129" s="329"/>
      <c r="AB129" s="123"/>
      <c r="AC129" s="124"/>
      <c r="AD129" s="123"/>
      <c r="AE129" s="134" t="str">
        <f t="shared" si="21"/>
        <v/>
      </c>
      <c r="AF129" s="124"/>
      <c r="AG129" s="134" t="str">
        <f t="shared" ref="AG129:AG173" si="23">IF(OR(K129="",K129="(NOT USED)"),"",K129)</f>
        <v/>
      </c>
      <c r="AH129" s="299"/>
      <c r="AI129" s="299"/>
      <c r="AJ129" s="299"/>
      <c r="AK129" s="299"/>
      <c r="AL129" s="299"/>
      <c r="AM129" s="299"/>
      <c r="AN129" s="299" t="str">
        <f t="shared" ref="AN129:AN173" si="24">IF(OR($AG129="",$M129="Existing"),"","X")</f>
        <v/>
      </c>
      <c r="AO129" s="299"/>
      <c r="AP129" s="299"/>
      <c r="AQ129" s="300"/>
      <c r="AR129" s="299"/>
    </row>
    <row r="130" spans="1:44" s="134" customFormat="1" ht="13.2" thickTop="1" thickBot="1" x14ac:dyDescent="0.65">
      <c r="A130" s="175">
        <f t="shared" si="22"/>
        <v>0</v>
      </c>
      <c r="B130" s="182" t="s">
        <v>1555</v>
      </c>
      <c r="C130" s="190"/>
      <c r="D130" s="183" t="s">
        <v>1555</v>
      </c>
      <c r="E130" s="191" t="s">
        <v>1555</v>
      </c>
      <c r="F130" s="192"/>
      <c r="G130" s="123"/>
      <c r="H130" s="124"/>
      <c r="I130" s="123"/>
      <c r="J130" s="330"/>
      <c r="K130" s="331" t="str">
        <f>IF(B130="Top of list","(NOT USED)",TEXT(VLOOKUP(B130,'Component Lvl List'!$A$3:$C$135,2,0),"")&amp;C130&amp;"."&amp;TEXT(VLOOKUP(D130,'Device Descriptor List'!$A$3:$C$357,2,0),"")&amp;TEXT(VLOOKUP(E130,'Device Descriptor List'!$A$3:$C$357,2,0),"")&amp;F130)</f>
        <v>(NOT USED)</v>
      </c>
      <c r="L130" s="332" t="str">
        <f>IF(K130="(NOT USED)","",TEXT(VLOOKUP(B130,'Component Lvl List'!$A$3:$C$135,3,0),"")&amp;C130&amp;" "&amp;TEXT(VLOOKUP(D130,'Device Descriptor List'!$A$3:$C$357,3,0),"")&amp;" "&amp;TEXT(VLOOKUP(E130,'Device Descriptor List'!$A$3:$C$357,3,0),"")&amp;F130)</f>
        <v/>
      </c>
      <c r="M130" s="333" t="s">
        <v>1672</v>
      </c>
      <c r="N130" s="333" t="str">
        <f>IF(K130="(NOT USED)","",VLOOKUP(M130,'Inputs Devices'!$A$3:$C$22,2,0))</f>
        <v/>
      </c>
      <c r="O130" s="333" t="str">
        <f>IF(K130="(NOT USED)","",VLOOKUP(M130,'Inputs Devices'!$A$3:$C$22,3,0))</f>
        <v/>
      </c>
      <c r="P130" s="333"/>
      <c r="Q130" s="333"/>
      <c r="R130" s="333"/>
      <c r="S130" s="333"/>
      <c r="T130" s="333"/>
      <c r="U130" s="333"/>
      <c r="V130" s="333"/>
      <c r="W130" s="333"/>
      <c r="X130" s="333"/>
      <c r="Y130" s="333"/>
      <c r="Z130" s="333"/>
      <c r="AA130" s="333"/>
      <c r="AB130" s="123"/>
      <c r="AC130" s="124"/>
      <c r="AD130" s="123"/>
      <c r="AE130" s="134" t="str">
        <f t="shared" si="21"/>
        <v/>
      </c>
      <c r="AF130" s="124"/>
      <c r="AG130" s="134" t="str">
        <f t="shared" si="23"/>
        <v/>
      </c>
      <c r="AH130" s="299"/>
      <c r="AI130" s="299"/>
      <c r="AJ130" s="299"/>
      <c r="AK130" s="299"/>
      <c r="AL130" s="299"/>
      <c r="AM130" s="299"/>
      <c r="AN130" s="299" t="str">
        <f t="shared" si="24"/>
        <v/>
      </c>
      <c r="AO130" s="299"/>
      <c r="AP130" s="299"/>
      <c r="AQ130" s="300"/>
      <c r="AR130" s="299"/>
    </row>
    <row r="131" spans="1:44" s="134" customFormat="1" ht="13.2" thickTop="1" thickBot="1" x14ac:dyDescent="0.65">
      <c r="A131" s="175">
        <f t="shared" si="22"/>
        <v>0</v>
      </c>
      <c r="B131" s="182" t="s">
        <v>1555</v>
      </c>
      <c r="C131" s="190"/>
      <c r="D131" s="183" t="s">
        <v>1555</v>
      </c>
      <c r="E131" s="191" t="s">
        <v>1555</v>
      </c>
      <c r="F131" s="192"/>
      <c r="G131" s="123"/>
      <c r="H131" s="124"/>
      <c r="I131" s="123"/>
      <c r="J131" s="327"/>
      <c r="K131" s="328" t="str">
        <f>IF(B131="Top of list","(NOT USED)",TEXT(VLOOKUP(B131,'Component Lvl List'!$A$3:$C$135,2,0),"")&amp;C131&amp;"."&amp;TEXT(VLOOKUP(D131,'Device Descriptor List'!$A$3:$C$357,2,0),"")&amp;TEXT(VLOOKUP(E131,'Device Descriptor List'!$A$3:$C$357,2,0),"")&amp;F131)</f>
        <v>(NOT USED)</v>
      </c>
      <c r="L131" s="327" t="str">
        <f>IF(K131="(NOT USED)","",TEXT(VLOOKUP(B131,'Component Lvl List'!$A$3:$C$135,3,0),"")&amp;C131&amp;" "&amp;TEXT(VLOOKUP(D131,'Device Descriptor List'!$A$3:$C$357,3,0),"")&amp;" "&amp;TEXT(VLOOKUP(E131,'Device Descriptor List'!$A$3:$C$357,3,0),"")&amp;F131)</f>
        <v/>
      </c>
      <c r="M131" s="329" t="s">
        <v>1672</v>
      </c>
      <c r="N131" s="329" t="str">
        <f>IF(K131="(NOT USED)","",VLOOKUP(M131,'Inputs Devices'!$A$3:$C$22,2,0))</f>
        <v/>
      </c>
      <c r="O131" s="329" t="str">
        <f>IF(K131="(NOT USED)","",VLOOKUP(M131,'Inputs Devices'!$A$3:$C$22,3,0))</f>
        <v/>
      </c>
      <c r="P131" s="329"/>
      <c r="Q131" s="329"/>
      <c r="R131" s="329"/>
      <c r="S131" s="329"/>
      <c r="T131" s="329"/>
      <c r="U131" s="329"/>
      <c r="V131" s="329"/>
      <c r="W131" s="329"/>
      <c r="X131" s="329"/>
      <c r="Y131" s="329"/>
      <c r="Z131" s="329"/>
      <c r="AA131" s="329"/>
      <c r="AB131" s="123"/>
      <c r="AC131" s="124"/>
      <c r="AD131" s="123"/>
      <c r="AE131" s="134" t="str">
        <f t="shared" si="21"/>
        <v/>
      </c>
      <c r="AF131" s="124"/>
      <c r="AG131" s="134" t="str">
        <f t="shared" si="23"/>
        <v/>
      </c>
      <c r="AH131" s="299"/>
      <c r="AI131" s="299"/>
      <c r="AJ131" s="299"/>
      <c r="AK131" s="299"/>
      <c r="AL131" s="299"/>
      <c r="AM131" s="299"/>
      <c r="AN131" s="299" t="str">
        <f t="shared" si="24"/>
        <v/>
      </c>
      <c r="AO131" s="299"/>
      <c r="AP131" s="299"/>
      <c r="AQ131" s="300"/>
      <c r="AR131" s="299"/>
    </row>
    <row r="132" spans="1:44" s="134" customFormat="1" ht="13.2" thickTop="1" thickBot="1" x14ac:dyDescent="0.65">
      <c r="A132" s="175">
        <f t="shared" si="22"/>
        <v>0</v>
      </c>
      <c r="B132" s="182" t="s">
        <v>1555</v>
      </c>
      <c r="C132" s="190"/>
      <c r="D132" s="183" t="s">
        <v>1555</v>
      </c>
      <c r="E132" s="191" t="s">
        <v>1555</v>
      </c>
      <c r="F132" s="192"/>
      <c r="G132" s="123"/>
      <c r="H132" s="124"/>
      <c r="I132" s="123"/>
      <c r="J132" s="330"/>
      <c r="K132" s="331" t="str">
        <f>IF(B132="Top of list","(NOT USED)",TEXT(VLOOKUP(B132,'Component Lvl List'!$A$3:$C$135,2,0),"")&amp;C132&amp;"."&amp;TEXT(VLOOKUP(D132,'Device Descriptor List'!$A$3:$C$357,2,0),"")&amp;TEXT(VLOOKUP(E132,'Device Descriptor List'!$A$3:$C$357,2,0),"")&amp;F132)</f>
        <v>(NOT USED)</v>
      </c>
      <c r="L132" s="332" t="str">
        <f>IF(K132="(NOT USED)","",TEXT(VLOOKUP(B132,'Component Lvl List'!$A$3:$C$135,3,0),"")&amp;C132&amp;" "&amp;TEXT(VLOOKUP(D132,'Device Descriptor List'!$A$3:$C$357,3,0),"")&amp;" "&amp;TEXT(VLOOKUP(E132,'Device Descriptor List'!$A$3:$C$357,3,0),"")&amp;F132)</f>
        <v/>
      </c>
      <c r="M132" s="333" t="s">
        <v>1672</v>
      </c>
      <c r="N132" s="333" t="str">
        <f>IF(K132="(NOT USED)","",VLOOKUP(M132,'Inputs Devices'!$A$3:$C$22,2,0))</f>
        <v/>
      </c>
      <c r="O132" s="333" t="str">
        <f>IF(K132="(NOT USED)","",VLOOKUP(M132,'Inputs Devices'!$A$3:$C$22,3,0))</f>
        <v/>
      </c>
      <c r="P132" s="333"/>
      <c r="Q132" s="333"/>
      <c r="R132" s="333"/>
      <c r="S132" s="333"/>
      <c r="T132" s="333"/>
      <c r="U132" s="333"/>
      <c r="V132" s="333"/>
      <c r="W132" s="333"/>
      <c r="X132" s="333"/>
      <c r="Y132" s="333"/>
      <c r="Z132" s="333"/>
      <c r="AA132" s="333"/>
      <c r="AB132" s="123"/>
      <c r="AC132" s="124"/>
      <c r="AD132" s="123"/>
      <c r="AE132" s="134" t="str">
        <f t="shared" si="21"/>
        <v/>
      </c>
      <c r="AF132" s="124"/>
      <c r="AG132" s="134" t="str">
        <f t="shared" si="23"/>
        <v/>
      </c>
      <c r="AH132" s="299"/>
      <c r="AI132" s="299"/>
      <c r="AJ132" s="299"/>
      <c r="AK132" s="299"/>
      <c r="AL132" s="299"/>
      <c r="AM132" s="299"/>
      <c r="AN132" s="299" t="str">
        <f t="shared" si="24"/>
        <v/>
      </c>
      <c r="AO132" s="299"/>
      <c r="AP132" s="299"/>
      <c r="AQ132" s="300"/>
      <c r="AR132" s="299"/>
    </row>
    <row r="133" spans="1:44" s="134" customFormat="1" ht="13.2" thickTop="1" thickBot="1" x14ac:dyDescent="0.65">
      <c r="A133" s="175">
        <f t="shared" si="22"/>
        <v>0</v>
      </c>
      <c r="B133" s="182" t="s">
        <v>1555</v>
      </c>
      <c r="C133" s="190"/>
      <c r="D133" s="183" t="s">
        <v>1555</v>
      </c>
      <c r="E133" s="191" t="s">
        <v>1555</v>
      </c>
      <c r="F133" s="192"/>
      <c r="G133" s="123"/>
      <c r="H133" s="124"/>
      <c r="I133" s="123"/>
      <c r="J133" s="327"/>
      <c r="K133" s="328" t="str">
        <f>IF(B133="Top of list","(NOT USED)",TEXT(VLOOKUP(B133,'Component Lvl List'!$A$3:$C$135,2,0),"")&amp;C133&amp;"."&amp;TEXT(VLOOKUP(D133,'Device Descriptor List'!$A$3:$C$357,2,0),"")&amp;TEXT(VLOOKUP(E133,'Device Descriptor List'!$A$3:$C$357,2,0),"")&amp;F133)</f>
        <v>(NOT USED)</v>
      </c>
      <c r="L133" s="327" t="str">
        <f>IF(K133="(NOT USED)","",TEXT(VLOOKUP(B133,'Component Lvl List'!$A$3:$C$135,3,0),"")&amp;C133&amp;" "&amp;TEXT(VLOOKUP(D133,'Device Descriptor List'!$A$3:$C$357,3,0),"")&amp;" "&amp;TEXT(VLOOKUP(E133,'Device Descriptor List'!$A$3:$C$357,3,0),"")&amp;F133)</f>
        <v/>
      </c>
      <c r="M133" s="329" t="s">
        <v>1672</v>
      </c>
      <c r="N133" s="329" t="str">
        <f>IF(K133="(NOT USED)","",VLOOKUP(M133,'Inputs Devices'!$A$3:$C$22,2,0))</f>
        <v/>
      </c>
      <c r="O133" s="329" t="str">
        <f>IF(K133="(NOT USED)","",VLOOKUP(M133,'Inputs Devices'!$A$3:$C$22,3,0))</f>
        <v/>
      </c>
      <c r="P133" s="329"/>
      <c r="Q133" s="329"/>
      <c r="R133" s="329"/>
      <c r="S133" s="329"/>
      <c r="T133" s="329"/>
      <c r="U133" s="329"/>
      <c r="V133" s="329"/>
      <c r="W133" s="329"/>
      <c r="X133" s="329"/>
      <c r="Y133" s="329"/>
      <c r="Z133" s="329"/>
      <c r="AA133" s="329"/>
      <c r="AB133" s="123"/>
      <c r="AC133" s="124"/>
      <c r="AD133" s="123"/>
      <c r="AE133" s="134" t="str">
        <f t="shared" si="21"/>
        <v/>
      </c>
      <c r="AF133" s="124"/>
      <c r="AG133" s="134" t="str">
        <f t="shared" si="23"/>
        <v/>
      </c>
      <c r="AH133" s="299"/>
      <c r="AI133" s="299"/>
      <c r="AJ133" s="299"/>
      <c r="AK133" s="299"/>
      <c r="AL133" s="299"/>
      <c r="AM133" s="299"/>
      <c r="AN133" s="299" t="str">
        <f t="shared" si="24"/>
        <v/>
      </c>
      <c r="AO133" s="299"/>
      <c r="AP133" s="299"/>
      <c r="AQ133" s="300"/>
      <c r="AR133" s="299"/>
    </row>
    <row r="134" spans="1:44" s="134" customFormat="1" ht="13.2" thickTop="1" thickBot="1" x14ac:dyDescent="0.65">
      <c r="A134" s="175">
        <f t="shared" si="22"/>
        <v>0</v>
      </c>
      <c r="B134" s="182" t="s">
        <v>1555</v>
      </c>
      <c r="C134" s="190"/>
      <c r="D134" s="183" t="s">
        <v>1555</v>
      </c>
      <c r="E134" s="191" t="s">
        <v>1555</v>
      </c>
      <c r="F134" s="192"/>
      <c r="G134" s="123"/>
      <c r="H134" s="124"/>
      <c r="I134" s="123"/>
      <c r="J134" s="330"/>
      <c r="K134" s="331" t="str">
        <f>IF(B134="Top of list","(NOT USED)",TEXT(VLOOKUP(B134,'Component Lvl List'!$A$3:$C$135,2,0),"")&amp;C134&amp;"."&amp;TEXT(VLOOKUP(D134,'Device Descriptor List'!$A$3:$C$357,2,0),"")&amp;TEXT(VLOOKUP(E134,'Device Descriptor List'!$A$3:$C$357,2,0),"")&amp;F134)</f>
        <v>(NOT USED)</v>
      </c>
      <c r="L134" s="332" t="str">
        <f>IF(K134="(NOT USED)","",TEXT(VLOOKUP(B134,'Component Lvl List'!$A$3:$C$135,3,0),"")&amp;C134&amp;" "&amp;TEXT(VLOOKUP(D134,'Device Descriptor List'!$A$3:$C$357,3,0),"")&amp;" "&amp;TEXT(VLOOKUP(E134,'Device Descriptor List'!$A$3:$C$357,3,0),"")&amp;F134)</f>
        <v/>
      </c>
      <c r="M134" s="333" t="s">
        <v>1672</v>
      </c>
      <c r="N134" s="333" t="str">
        <f>IF(K134="(NOT USED)","",VLOOKUP(M134,'Inputs Devices'!$A$3:$C$22,2,0))</f>
        <v/>
      </c>
      <c r="O134" s="333" t="str">
        <f>IF(K134="(NOT USED)","",VLOOKUP(M134,'Inputs Devices'!$A$3:$C$22,3,0))</f>
        <v/>
      </c>
      <c r="P134" s="333"/>
      <c r="Q134" s="333"/>
      <c r="R134" s="333"/>
      <c r="S134" s="333"/>
      <c r="T134" s="333"/>
      <c r="U134" s="333"/>
      <c r="V134" s="333"/>
      <c r="W134" s="333"/>
      <c r="X134" s="333"/>
      <c r="Y134" s="333"/>
      <c r="Z134" s="333"/>
      <c r="AA134" s="333"/>
      <c r="AB134" s="123"/>
      <c r="AC134" s="124"/>
      <c r="AD134" s="123"/>
      <c r="AE134" s="134" t="str">
        <f t="shared" si="21"/>
        <v/>
      </c>
      <c r="AF134" s="124"/>
      <c r="AG134" s="134" t="str">
        <f t="shared" si="23"/>
        <v/>
      </c>
      <c r="AH134" s="299"/>
      <c r="AI134" s="299"/>
      <c r="AJ134" s="299"/>
      <c r="AK134" s="299"/>
      <c r="AL134" s="299"/>
      <c r="AM134" s="299"/>
      <c r="AN134" s="299" t="str">
        <f t="shared" si="24"/>
        <v/>
      </c>
      <c r="AO134" s="299"/>
      <c r="AP134" s="299"/>
      <c r="AQ134" s="300"/>
      <c r="AR134" s="299"/>
    </row>
    <row r="135" spans="1:44" s="134" customFormat="1" ht="13.2" thickTop="1" thickBot="1" x14ac:dyDescent="0.65">
      <c r="A135" s="175">
        <f t="shared" si="22"/>
        <v>0</v>
      </c>
      <c r="B135" s="182" t="s">
        <v>1555</v>
      </c>
      <c r="C135" s="190"/>
      <c r="D135" s="183" t="s">
        <v>1555</v>
      </c>
      <c r="E135" s="191" t="s">
        <v>1555</v>
      </c>
      <c r="F135" s="192"/>
      <c r="G135" s="123"/>
      <c r="H135" s="124"/>
      <c r="I135" s="123"/>
      <c r="J135" s="327"/>
      <c r="K135" s="328" t="str">
        <f>IF(B135="Top of list","(NOT USED)",TEXT(VLOOKUP(B135,'Component Lvl List'!$A$3:$C$135,2,0),"")&amp;C135&amp;"."&amp;TEXT(VLOOKUP(D135,'Device Descriptor List'!$A$3:$C$357,2,0),"")&amp;TEXT(VLOOKUP(E135,'Device Descriptor List'!$A$3:$C$357,2,0),"")&amp;F135)</f>
        <v>(NOT USED)</v>
      </c>
      <c r="L135" s="327" t="str">
        <f>IF(K135="(NOT USED)","",TEXT(VLOOKUP(B135,'Component Lvl List'!$A$3:$C$135,3,0),"")&amp;C135&amp;" "&amp;TEXT(VLOOKUP(D135,'Device Descriptor List'!$A$3:$C$357,3,0),"")&amp;" "&amp;TEXT(VLOOKUP(E135,'Device Descriptor List'!$A$3:$C$357,3,0),"")&amp;F135)</f>
        <v/>
      </c>
      <c r="M135" s="329" t="s">
        <v>1672</v>
      </c>
      <c r="N135" s="329" t="str">
        <f>IF(K135="(NOT USED)","",VLOOKUP(M135,'Inputs Devices'!$A$3:$C$22,2,0))</f>
        <v/>
      </c>
      <c r="O135" s="329" t="str">
        <f>IF(K135="(NOT USED)","",VLOOKUP(M135,'Inputs Devices'!$A$3:$C$22,3,0))</f>
        <v/>
      </c>
      <c r="P135" s="329"/>
      <c r="Q135" s="329"/>
      <c r="R135" s="329"/>
      <c r="S135" s="329"/>
      <c r="T135" s="329"/>
      <c r="U135" s="329"/>
      <c r="V135" s="329"/>
      <c r="W135" s="329"/>
      <c r="X135" s="329"/>
      <c r="Y135" s="329"/>
      <c r="Z135" s="329"/>
      <c r="AA135" s="329"/>
      <c r="AB135" s="123"/>
      <c r="AC135" s="124"/>
      <c r="AD135" s="123"/>
      <c r="AE135" s="134" t="str">
        <f t="shared" si="21"/>
        <v/>
      </c>
      <c r="AF135" s="124"/>
      <c r="AG135" s="134" t="str">
        <f t="shared" si="23"/>
        <v/>
      </c>
      <c r="AH135" s="299"/>
      <c r="AI135" s="299"/>
      <c r="AJ135" s="299"/>
      <c r="AK135" s="299"/>
      <c r="AL135" s="299"/>
      <c r="AM135" s="299"/>
      <c r="AN135" s="299" t="str">
        <f t="shared" si="24"/>
        <v/>
      </c>
      <c r="AO135" s="299"/>
      <c r="AP135" s="299"/>
      <c r="AQ135" s="300"/>
      <c r="AR135" s="299"/>
    </row>
    <row r="136" spans="1:44" s="134" customFormat="1" ht="13.2" thickTop="1" thickBot="1" x14ac:dyDescent="0.65">
      <c r="A136" s="175">
        <f t="shared" si="22"/>
        <v>0</v>
      </c>
      <c r="B136" s="182" t="s">
        <v>1555</v>
      </c>
      <c r="C136" s="190"/>
      <c r="D136" s="183" t="s">
        <v>1555</v>
      </c>
      <c r="E136" s="191" t="s">
        <v>1555</v>
      </c>
      <c r="F136" s="192"/>
      <c r="G136" s="123"/>
      <c r="H136" s="124"/>
      <c r="I136" s="123"/>
      <c r="J136" s="330"/>
      <c r="K136" s="331" t="str">
        <f>IF(B136="Top of list","(NOT USED)",TEXT(VLOOKUP(B136,'Component Lvl List'!$A$3:$C$135,2,0),"")&amp;C136&amp;"."&amp;TEXT(VLOOKUP(D136,'Device Descriptor List'!$A$3:$C$357,2,0),"")&amp;TEXT(VLOOKUP(E136,'Device Descriptor List'!$A$3:$C$357,2,0),"")&amp;F136)</f>
        <v>(NOT USED)</v>
      </c>
      <c r="L136" s="332" t="str">
        <f>IF(K136="(NOT USED)","",TEXT(VLOOKUP(B136,'Component Lvl List'!$A$3:$C$135,3,0),"")&amp;C136&amp;" "&amp;TEXT(VLOOKUP(D136,'Device Descriptor List'!$A$3:$C$357,3,0),"")&amp;" "&amp;TEXT(VLOOKUP(E136,'Device Descriptor List'!$A$3:$C$357,3,0),"")&amp;F136)</f>
        <v/>
      </c>
      <c r="M136" s="333" t="s">
        <v>1672</v>
      </c>
      <c r="N136" s="333" t="str">
        <f>IF(K136="(NOT USED)","",VLOOKUP(M136,'Inputs Devices'!$A$3:$C$22,2,0))</f>
        <v/>
      </c>
      <c r="O136" s="333" t="str">
        <f>IF(K136="(NOT USED)","",VLOOKUP(M136,'Inputs Devices'!$A$3:$C$22,3,0))</f>
        <v/>
      </c>
      <c r="P136" s="333"/>
      <c r="Q136" s="333"/>
      <c r="R136" s="333"/>
      <c r="S136" s="333"/>
      <c r="T136" s="333"/>
      <c r="U136" s="333"/>
      <c r="V136" s="333"/>
      <c r="W136" s="333"/>
      <c r="X136" s="333"/>
      <c r="Y136" s="333"/>
      <c r="Z136" s="333"/>
      <c r="AA136" s="333"/>
      <c r="AB136" s="123"/>
      <c r="AC136" s="124"/>
      <c r="AD136" s="123"/>
      <c r="AE136" s="134" t="str">
        <f t="shared" si="21"/>
        <v/>
      </c>
      <c r="AF136" s="124"/>
      <c r="AG136" s="134" t="str">
        <f t="shared" si="23"/>
        <v/>
      </c>
      <c r="AH136" s="299"/>
      <c r="AI136" s="299"/>
      <c r="AJ136" s="299"/>
      <c r="AK136" s="299"/>
      <c r="AL136" s="299"/>
      <c r="AM136" s="299"/>
      <c r="AN136" s="299" t="str">
        <f t="shared" si="24"/>
        <v/>
      </c>
      <c r="AO136" s="299"/>
      <c r="AP136" s="299"/>
      <c r="AQ136" s="300"/>
      <c r="AR136" s="299"/>
    </row>
    <row r="137" spans="1:44" s="134" customFormat="1" ht="13.2" thickTop="1" thickBot="1" x14ac:dyDescent="0.65">
      <c r="A137" s="175">
        <f t="shared" si="22"/>
        <v>0</v>
      </c>
      <c r="B137" s="182" t="s">
        <v>1555</v>
      </c>
      <c r="C137" s="190"/>
      <c r="D137" s="183" t="s">
        <v>1555</v>
      </c>
      <c r="E137" s="191" t="s">
        <v>1555</v>
      </c>
      <c r="F137" s="192"/>
      <c r="G137" s="123"/>
      <c r="H137" s="124"/>
      <c r="I137" s="123"/>
      <c r="J137" s="327"/>
      <c r="K137" s="328" t="str">
        <f>IF(B137="Top of list","(NOT USED)",TEXT(VLOOKUP(B137,'Component Lvl List'!$A$3:$C$135,2,0),"")&amp;C137&amp;"."&amp;TEXT(VLOOKUP(D137,'Device Descriptor List'!$A$3:$C$357,2,0),"")&amp;TEXT(VLOOKUP(E137,'Device Descriptor List'!$A$3:$C$357,2,0),"")&amp;F137)</f>
        <v>(NOT USED)</v>
      </c>
      <c r="L137" s="327" t="str">
        <f>IF(K137="(NOT USED)","",TEXT(VLOOKUP(B137,'Component Lvl List'!$A$3:$C$135,3,0),"")&amp;C137&amp;" "&amp;TEXT(VLOOKUP(D137,'Device Descriptor List'!$A$3:$C$357,3,0),"")&amp;" "&amp;TEXT(VLOOKUP(E137,'Device Descriptor List'!$A$3:$C$357,3,0),"")&amp;F137)</f>
        <v/>
      </c>
      <c r="M137" s="329" t="s">
        <v>1672</v>
      </c>
      <c r="N137" s="329" t="str">
        <f>IF(K137="(NOT USED)","",VLOOKUP(M137,'Inputs Devices'!$A$3:$C$22,2,0))</f>
        <v/>
      </c>
      <c r="O137" s="329" t="str">
        <f>IF(K137="(NOT USED)","",VLOOKUP(M137,'Inputs Devices'!$A$3:$C$22,3,0))</f>
        <v/>
      </c>
      <c r="P137" s="329"/>
      <c r="Q137" s="329"/>
      <c r="R137" s="329"/>
      <c r="S137" s="329"/>
      <c r="T137" s="329"/>
      <c r="U137" s="329"/>
      <c r="V137" s="329"/>
      <c r="W137" s="329"/>
      <c r="X137" s="329"/>
      <c r="Y137" s="329"/>
      <c r="Z137" s="329"/>
      <c r="AA137" s="329"/>
      <c r="AB137" s="123"/>
      <c r="AC137" s="124"/>
      <c r="AD137" s="123"/>
      <c r="AE137" s="134" t="str">
        <f t="shared" si="21"/>
        <v/>
      </c>
      <c r="AF137" s="124"/>
      <c r="AG137" s="134" t="str">
        <f t="shared" si="23"/>
        <v/>
      </c>
      <c r="AH137" s="299"/>
      <c r="AI137" s="299"/>
      <c r="AJ137" s="299"/>
      <c r="AK137" s="299"/>
      <c r="AL137" s="299"/>
      <c r="AM137" s="299"/>
      <c r="AN137" s="299" t="str">
        <f t="shared" si="24"/>
        <v/>
      </c>
      <c r="AO137" s="299"/>
      <c r="AP137" s="299"/>
      <c r="AQ137" s="300"/>
      <c r="AR137" s="299"/>
    </row>
    <row r="138" spans="1:44" s="134" customFormat="1" ht="13.2" thickTop="1" thickBot="1" x14ac:dyDescent="0.65">
      <c r="A138" s="175">
        <f t="shared" si="22"/>
        <v>0</v>
      </c>
      <c r="B138" s="182" t="s">
        <v>1555</v>
      </c>
      <c r="C138" s="190"/>
      <c r="D138" s="183" t="s">
        <v>1555</v>
      </c>
      <c r="E138" s="191" t="s">
        <v>1555</v>
      </c>
      <c r="F138" s="192"/>
      <c r="G138" s="123"/>
      <c r="H138" s="124"/>
      <c r="I138" s="123"/>
      <c r="J138" s="330"/>
      <c r="K138" s="331" t="str">
        <f>IF(B138="Top of list","(NOT USED)",TEXT(VLOOKUP(B138,'Component Lvl List'!$A$3:$C$135,2,0),"")&amp;C138&amp;"."&amp;TEXT(VLOOKUP(D138,'Device Descriptor List'!$A$3:$C$357,2,0),"")&amp;TEXT(VLOOKUP(E138,'Device Descriptor List'!$A$3:$C$357,2,0),"")&amp;F138)</f>
        <v>(NOT USED)</v>
      </c>
      <c r="L138" s="332" t="str">
        <f>IF(K138="(NOT USED)","",TEXT(VLOOKUP(B138,'Component Lvl List'!$A$3:$C$135,3,0),"")&amp;C138&amp;" "&amp;TEXT(VLOOKUP(D138,'Device Descriptor List'!$A$3:$C$357,3,0),"")&amp;" "&amp;TEXT(VLOOKUP(E138,'Device Descriptor List'!$A$3:$C$357,3,0),"")&amp;F138)</f>
        <v/>
      </c>
      <c r="M138" s="333" t="s">
        <v>1672</v>
      </c>
      <c r="N138" s="333" t="str">
        <f>IF(K138="(NOT USED)","",VLOOKUP(M138,'Inputs Devices'!$A$3:$C$22,2,0))</f>
        <v/>
      </c>
      <c r="O138" s="333" t="str">
        <f>IF(K138="(NOT USED)","",VLOOKUP(M138,'Inputs Devices'!$A$3:$C$22,3,0))</f>
        <v/>
      </c>
      <c r="P138" s="333"/>
      <c r="Q138" s="333"/>
      <c r="R138" s="333"/>
      <c r="S138" s="333"/>
      <c r="T138" s="333"/>
      <c r="U138" s="333"/>
      <c r="V138" s="333"/>
      <c r="W138" s="333"/>
      <c r="X138" s="333"/>
      <c r="Y138" s="333"/>
      <c r="Z138" s="333"/>
      <c r="AA138" s="333"/>
      <c r="AB138" s="123"/>
      <c r="AC138" s="124"/>
      <c r="AD138" s="123"/>
      <c r="AE138" s="134" t="str">
        <f t="shared" si="21"/>
        <v/>
      </c>
      <c r="AF138" s="124"/>
      <c r="AG138" s="134" t="str">
        <f t="shared" si="23"/>
        <v/>
      </c>
      <c r="AH138" s="299"/>
      <c r="AI138" s="299"/>
      <c r="AJ138" s="299"/>
      <c r="AK138" s="299"/>
      <c r="AL138" s="299"/>
      <c r="AM138" s="299"/>
      <c r="AN138" s="299" t="str">
        <f t="shared" si="24"/>
        <v/>
      </c>
      <c r="AO138" s="299"/>
      <c r="AP138" s="299"/>
      <c r="AQ138" s="300"/>
      <c r="AR138" s="299"/>
    </row>
    <row r="139" spans="1:44" s="134" customFormat="1" ht="13.2" thickTop="1" thickBot="1" x14ac:dyDescent="0.65">
      <c r="A139" s="175">
        <f t="shared" si="22"/>
        <v>0</v>
      </c>
      <c r="B139" s="182" t="s">
        <v>1555</v>
      </c>
      <c r="C139" s="190"/>
      <c r="D139" s="183" t="s">
        <v>1555</v>
      </c>
      <c r="E139" s="191" t="s">
        <v>1555</v>
      </c>
      <c r="F139" s="192"/>
      <c r="G139" s="123"/>
      <c r="H139" s="124"/>
      <c r="I139" s="123"/>
      <c r="J139" s="327"/>
      <c r="K139" s="328" t="str">
        <f>IF(B139="Top of list","(NOT USED)",TEXT(VLOOKUP(B139,'Component Lvl List'!$A$3:$C$135,2,0),"")&amp;C139&amp;"."&amp;TEXT(VLOOKUP(D139,'Device Descriptor List'!$A$3:$C$357,2,0),"")&amp;TEXT(VLOOKUP(E139,'Device Descriptor List'!$A$3:$C$357,2,0),"")&amp;F139)</f>
        <v>(NOT USED)</v>
      </c>
      <c r="L139" s="327" t="str">
        <f>IF(K139="(NOT USED)","",TEXT(VLOOKUP(B139,'Component Lvl List'!$A$3:$C$135,3,0),"")&amp;C139&amp;" "&amp;TEXT(VLOOKUP(D139,'Device Descriptor List'!$A$3:$C$357,3,0),"")&amp;" "&amp;TEXT(VLOOKUP(E139,'Device Descriptor List'!$A$3:$C$357,3,0),"")&amp;F139)</f>
        <v/>
      </c>
      <c r="M139" s="329" t="s">
        <v>1672</v>
      </c>
      <c r="N139" s="329" t="str">
        <f>IF(K139="(NOT USED)","",VLOOKUP(M139,'Inputs Devices'!$A$3:$C$22,2,0))</f>
        <v/>
      </c>
      <c r="O139" s="329" t="str">
        <f>IF(K139="(NOT USED)","",VLOOKUP(M139,'Inputs Devices'!$A$3:$C$22,3,0))</f>
        <v/>
      </c>
      <c r="P139" s="329"/>
      <c r="Q139" s="329"/>
      <c r="R139" s="329"/>
      <c r="S139" s="329"/>
      <c r="T139" s="329"/>
      <c r="U139" s="329"/>
      <c r="V139" s="329"/>
      <c r="W139" s="329"/>
      <c r="X139" s="329"/>
      <c r="Y139" s="329"/>
      <c r="Z139" s="329"/>
      <c r="AA139" s="329"/>
      <c r="AB139" s="123"/>
      <c r="AC139" s="124"/>
      <c r="AD139" s="123"/>
      <c r="AE139" s="134" t="str">
        <f t="shared" si="21"/>
        <v/>
      </c>
      <c r="AF139" s="124"/>
      <c r="AG139" s="134" t="str">
        <f t="shared" si="23"/>
        <v/>
      </c>
      <c r="AH139" s="299"/>
      <c r="AI139" s="299"/>
      <c r="AJ139" s="299"/>
      <c r="AK139" s="299"/>
      <c r="AL139" s="299"/>
      <c r="AM139" s="299"/>
      <c r="AN139" s="299" t="str">
        <f t="shared" si="24"/>
        <v/>
      </c>
      <c r="AO139" s="299"/>
      <c r="AP139" s="299"/>
      <c r="AQ139" s="300"/>
      <c r="AR139" s="299"/>
    </row>
    <row r="140" spans="1:44" s="134" customFormat="1" ht="13.2" thickTop="1" thickBot="1" x14ac:dyDescent="0.65">
      <c r="A140" s="175">
        <f t="shared" si="22"/>
        <v>0</v>
      </c>
      <c r="B140" s="182" t="s">
        <v>1555</v>
      </c>
      <c r="C140" s="190"/>
      <c r="D140" s="183" t="s">
        <v>1555</v>
      </c>
      <c r="E140" s="191" t="s">
        <v>1555</v>
      </c>
      <c r="F140" s="192"/>
      <c r="G140" s="123"/>
      <c r="H140" s="124"/>
      <c r="I140" s="123"/>
      <c r="J140" s="330"/>
      <c r="K140" s="331" t="str">
        <f>IF(B140="Top of list","(NOT USED)",TEXT(VLOOKUP(B140,'Component Lvl List'!$A$3:$C$135,2,0),"")&amp;C140&amp;"."&amp;TEXT(VLOOKUP(D140,'Device Descriptor List'!$A$3:$C$357,2,0),"")&amp;TEXT(VLOOKUP(E140,'Device Descriptor List'!$A$3:$C$357,2,0),"")&amp;F140)</f>
        <v>(NOT USED)</v>
      </c>
      <c r="L140" s="332" t="str">
        <f>IF(K140="(NOT USED)","",TEXT(VLOOKUP(B140,'Component Lvl List'!$A$3:$C$135,3,0),"")&amp;C140&amp;" "&amp;TEXT(VLOOKUP(D140,'Device Descriptor List'!$A$3:$C$357,3,0),"")&amp;" "&amp;TEXT(VLOOKUP(E140,'Device Descriptor List'!$A$3:$C$357,3,0),"")&amp;F140)</f>
        <v/>
      </c>
      <c r="M140" s="333" t="s">
        <v>1672</v>
      </c>
      <c r="N140" s="333" t="str">
        <f>IF(K140="(NOT USED)","",VLOOKUP(M140,'Inputs Devices'!$A$3:$C$22,2,0))</f>
        <v/>
      </c>
      <c r="O140" s="333" t="str">
        <f>IF(K140="(NOT USED)","",VLOOKUP(M140,'Inputs Devices'!$A$3:$C$22,3,0))</f>
        <v/>
      </c>
      <c r="P140" s="333"/>
      <c r="Q140" s="333"/>
      <c r="R140" s="333"/>
      <c r="S140" s="333"/>
      <c r="T140" s="333"/>
      <c r="U140" s="333"/>
      <c r="V140" s="333"/>
      <c r="W140" s="333"/>
      <c r="X140" s="333"/>
      <c r="Y140" s="333"/>
      <c r="Z140" s="333"/>
      <c r="AA140" s="333"/>
      <c r="AB140" s="123"/>
      <c r="AC140" s="124"/>
      <c r="AD140" s="123"/>
      <c r="AE140" s="134" t="str">
        <f t="shared" si="21"/>
        <v/>
      </c>
      <c r="AF140" s="124"/>
      <c r="AG140" s="134" t="str">
        <f t="shared" si="23"/>
        <v/>
      </c>
      <c r="AH140" s="299"/>
      <c r="AI140" s="299"/>
      <c r="AJ140" s="299"/>
      <c r="AK140" s="299"/>
      <c r="AL140" s="299"/>
      <c r="AM140" s="299"/>
      <c r="AN140" s="299" t="str">
        <f t="shared" si="24"/>
        <v/>
      </c>
      <c r="AO140" s="299"/>
      <c r="AP140" s="299"/>
      <c r="AQ140" s="300"/>
      <c r="AR140" s="299"/>
    </row>
    <row r="141" spans="1:44" s="134" customFormat="1" ht="13.2" thickTop="1" thickBot="1" x14ac:dyDescent="0.65">
      <c r="A141" s="175">
        <f t="shared" si="22"/>
        <v>0</v>
      </c>
      <c r="B141" s="182" t="s">
        <v>1555</v>
      </c>
      <c r="C141" s="190"/>
      <c r="D141" s="183" t="s">
        <v>1555</v>
      </c>
      <c r="E141" s="191" t="s">
        <v>1555</v>
      </c>
      <c r="F141" s="192"/>
      <c r="G141" s="123"/>
      <c r="H141" s="124"/>
      <c r="I141" s="123"/>
      <c r="J141" s="327"/>
      <c r="K141" s="328" t="str">
        <f>IF(B141="Top of list","(NOT USED)",TEXT(VLOOKUP(B141,'Component Lvl List'!$A$3:$C$135,2,0),"")&amp;C141&amp;"."&amp;TEXT(VLOOKUP(D141,'Device Descriptor List'!$A$3:$C$357,2,0),"")&amp;TEXT(VLOOKUP(E141,'Device Descriptor List'!$A$3:$C$357,2,0),"")&amp;F141)</f>
        <v>(NOT USED)</v>
      </c>
      <c r="L141" s="327" t="str">
        <f>IF(K141="(NOT USED)","",TEXT(VLOOKUP(B141,'Component Lvl List'!$A$3:$C$135,3,0),"")&amp;C141&amp;" "&amp;TEXT(VLOOKUP(D141,'Device Descriptor List'!$A$3:$C$357,3,0),"")&amp;" "&amp;TEXT(VLOOKUP(E141,'Device Descriptor List'!$A$3:$C$357,3,0),"")&amp;F141)</f>
        <v/>
      </c>
      <c r="M141" s="329" t="s">
        <v>1672</v>
      </c>
      <c r="N141" s="329" t="str">
        <f>IF(K141="(NOT USED)","",VLOOKUP(M141,'Inputs Devices'!$A$3:$C$22,2,0))</f>
        <v/>
      </c>
      <c r="O141" s="329" t="str">
        <f>IF(K141="(NOT USED)","",VLOOKUP(M141,'Inputs Devices'!$A$3:$C$22,3,0))</f>
        <v/>
      </c>
      <c r="P141" s="329"/>
      <c r="Q141" s="329"/>
      <c r="R141" s="329"/>
      <c r="S141" s="329"/>
      <c r="T141" s="329"/>
      <c r="U141" s="329"/>
      <c r="V141" s="329"/>
      <c r="W141" s="329"/>
      <c r="X141" s="329"/>
      <c r="Y141" s="329"/>
      <c r="Z141" s="329"/>
      <c r="AA141" s="329"/>
      <c r="AB141" s="123"/>
      <c r="AC141" s="124"/>
      <c r="AD141" s="123"/>
      <c r="AE141" s="134" t="str">
        <f t="shared" si="21"/>
        <v/>
      </c>
      <c r="AF141" s="124"/>
      <c r="AG141" s="134" t="str">
        <f t="shared" si="23"/>
        <v/>
      </c>
      <c r="AH141" s="299"/>
      <c r="AI141" s="299"/>
      <c r="AJ141" s="299"/>
      <c r="AK141" s="299"/>
      <c r="AL141" s="299"/>
      <c r="AM141" s="299"/>
      <c r="AN141" s="299" t="str">
        <f t="shared" si="24"/>
        <v/>
      </c>
      <c r="AO141" s="299"/>
      <c r="AP141" s="299"/>
      <c r="AQ141" s="300"/>
      <c r="AR141" s="299"/>
    </row>
    <row r="142" spans="1:44" s="134" customFormat="1" ht="13.2" thickTop="1" thickBot="1" x14ac:dyDescent="0.65">
      <c r="A142" s="175">
        <f t="shared" si="22"/>
        <v>0</v>
      </c>
      <c r="B142" s="182" t="s">
        <v>1555</v>
      </c>
      <c r="C142" s="190"/>
      <c r="D142" s="183" t="s">
        <v>1555</v>
      </c>
      <c r="E142" s="191" t="s">
        <v>1555</v>
      </c>
      <c r="F142" s="192"/>
      <c r="G142" s="123"/>
      <c r="H142" s="124"/>
      <c r="I142" s="123"/>
      <c r="J142" s="330"/>
      <c r="K142" s="331" t="str">
        <f>IF(B142="Top of list","(NOT USED)",TEXT(VLOOKUP(B142,'Component Lvl List'!$A$3:$C$135,2,0),"")&amp;C142&amp;"."&amp;TEXT(VLOOKUP(D142,'Device Descriptor List'!$A$3:$C$357,2,0),"")&amp;TEXT(VLOOKUP(E142,'Device Descriptor List'!$A$3:$C$357,2,0),"")&amp;F142)</f>
        <v>(NOT USED)</v>
      </c>
      <c r="L142" s="332" t="str">
        <f>IF(K142="(NOT USED)","",TEXT(VLOOKUP(B142,'Component Lvl List'!$A$3:$C$135,3,0),"")&amp;C142&amp;" "&amp;TEXT(VLOOKUP(D142,'Device Descriptor List'!$A$3:$C$357,3,0),"")&amp;" "&amp;TEXT(VLOOKUP(E142,'Device Descriptor List'!$A$3:$C$357,3,0),"")&amp;F142)</f>
        <v/>
      </c>
      <c r="M142" s="333" t="s">
        <v>1672</v>
      </c>
      <c r="N142" s="333" t="str">
        <f>IF(K142="(NOT USED)","",VLOOKUP(M142,'Inputs Devices'!$A$3:$C$22,2,0))</f>
        <v/>
      </c>
      <c r="O142" s="333" t="str">
        <f>IF(K142="(NOT USED)","",VLOOKUP(M142,'Inputs Devices'!$A$3:$C$22,3,0))</f>
        <v/>
      </c>
      <c r="P142" s="333"/>
      <c r="Q142" s="333"/>
      <c r="R142" s="333"/>
      <c r="S142" s="333"/>
      <c r="T142" s="333"/>
      <c r="U142" s="333"/>
      <c r="V142" s="333"/>
      <c r="W142" s="333"/>
      <c r="X142" s="333"/>
      <c r="Y142" s="333"/>
      <c r="Z142" s="333"/>
      <c r="AA142" s="333"/>
      <c r="AB142" s="123"/>
      <c r="AC142" s="124"/>
      <c r="AD142" s="123"/>
      <c r="AE142" s="134" t="str">
        <f t="shared" si="21"/>
        <v/>
      </c>
      <c r="AF142" s="124"/>
      <c r="AG142" s="134" t="str">
        <f t="shared" si="23"/>
        <v/>
      </c>
      <c r="AH142" s="299"/>
      <c r="AI142" s="299"/>
      <c r="AJ142" s="299"/>
      <c r="AK142" s="299"/>
      <c r="AL142" s="299"/>
      <c r="AM142" s="299"/>
      <c r="AN142" s="299" t="str">
        <f t="shared" si="24"/>
        <v/>
      </c>
      <c r="AO142" s="299"/>
      <c r="AP142" s="299"/>
      <c r="AQ142" s="300"/>
      <c r="AR142" s="299"/>
    </row>
    <row r="143" spans="1:44" s="134" customFormat="1" ht="13.2" thickTop="1" thickBot="1" x14ac:dyDescent="0.65">
      <c r="A143" s="175">
        <f t="shared" si="22"/>
        <v>0</v>
      </c>
      <c r="B143" s="182" t="s">
        <v>1555</v>
      </c>
      <c r="C143" s="190"/>
      <c r="D143" s="183" t="s">
        <v>1555</v>
      </c>
      <c r="E143" s="191" t="s">
        <v>1555</v>
      </c>
      <c r="F143" s="192"/>
      <c r="G143" s="123"/>
      <c r="H143" s="124"/>
      <c r="I143" s="123"/>
      <c r="J143" s="327"/>
      <c r="K143" s="328" t="str">
        <f>IF(B143="Top of list","(NOT USED)",TEXT(VLOOKUP(B143,'Component Lvl List'!$A$3:$C$135,2,0),"")&amp;C143&amp;"."&amp;TEXT(VLOOKUP(D143,'Device Descriptor List'!$A$3:$C$357,2,0),"")&amp;TEXT(VLOOKUP(E143,'Device Descriptor List'!$A$3:$C$357,2,0),"")&amp;F143)</f>
        <v>(NOT USED)</v>
      </c>
      <c r="L143" s="327" t="str">
        <f>IF(K143="(NOT USED)","",TEXT(VLOOKUP(B143,'Component Lvl List'!$A$3:$C$135,3,0),"")&amp;C143&amp;" "&amp;TEXT(VLOOKUP(D143,'Device Descriptor List'!$A$3:$C$357,3,0),"")&amp;" "&amp;TEXT(VLOOKUP(E143,'Device Descriptor List'!$A$3:$C$357,3,0),"")&amp;F143)</f>
        <v/>
      </c>
      <c r="M143" s="329" t="s">
        <v>1672</v>
      </c>
      <c r="N143" s="329" t="str">
        <f>IF(K143="(NOT USED)","",VLOOKUP(M143,'Inputs Devices'!$A$3:$C$22,2,0))</f>
        <v/>
      </c>
      <c r="O143" s="329" t="str">
        <f>IF(K143="(NOT USED)","",VLOOKUP(M143,'Inputs Devices'!$A$3:$C$22,3,0))</f>
        <v/>
      </c>
      <c r="P143" s="329"/>
      <c r="Q143" s="329"/>
      <c r="R143" s="329"/>
      <c r="S143" s="329"/>
      <c r="T143" s="329"/>
      <c r="U143" s="329"/>
      <c r="V143" s="329"/>
      <c r="W143" s="329"/>
      <c r="X143" s="329"/>
      <c r="Y143" s="329"/>
      <c r="Z143" s="329"/>
      <c r="AA143" s="329"/>
      <c r="AB143" s="123"/>
      <c r="AC143" s="124"/>
      <c r="AD143" s="123"/>
      <c r="AE143" s="134" t="str">
        <f t="shared" si="21"/>
        <v/>
      </c>
      <c r="AF143" s="124"/>
      <c r="AG143" s="134" t="str">
        <f t="shared" si="23"/>
        <v/>
      </c>
      <c r="AH143" s="299"/>
      <c r="AI143" s="299"/>
      <c r="AJ143" s="299"/>
      <c r="AK143" s="299"/>
      <c r="AL143" s="299"/>
      <c r="AM143" s="299"/>
      <c r="AN143" s="299" t="str">
        <f t="shared" si="24"/>
        <v/>
      </c>
      <c r="AO143" s="299"/>
      <c r="AP143" s="299"/>
      <c r="AQ143" s="300"/>
      <c r="AR143" s="299"/>
    </row>
    <row r="144" spans="1:44" s="134" customFormat="1" ht="13.2" thickTop="1" thickBot="1" x14ac:dyDescent="0.65">
      <c r="A144" s="175">
        <f t="shared" si="22"/>
        <v>0</v>
      </c>
      <c r="B144" s="182" t="s">
        <v>1555</v>
      </c>
      <c r="C144" s="190"/>
      <c r="D144" s="183" t="s">
        <v>1555</v>
      </c>
      <c r="E144" s="191" t="s">
        <v>1555</v>
      </c>
      <c r="F144" s="192"/>
      <c r="G144" s="123"/>
      <c r="H144" s="124"/>
      <c r="I144" s="123"/>
      <c r="J144" s="330"/>
      <c r="K144" s="331" t="str">
        <f>IF(B144="Top of list","(NOT USED)",TEXT(VLOOKUP(B144,'Component Lvl List'!$A$3:$C$135,2,0),"")&amp;C144&amp;"."&amp;TEXT(VLOOKUP(D144,'Device Descriptor List'!$A$3:$C$357,2,0),"")&amp;TEXT(VLOOKUP(E144,'Device Descriptor List'!$A$3:$C$357,2,0),"")&amp;F144)</f>
        <v>(NOT USED)</v>
      </c>
      <c r="L144" s="332" t="str">
        <f>IF(K144="(NOT USED)","",TEXT(VLOOKUP(B144,'Component Lvl List'!$A$3:$C$135,3,0),"")&amp;C144&amp;" "&amp;TEXT(VLOOKUP(D144,'Device Descriptor List'!$A$3:$C$357,3,0),"")&amp;" "&amp;TEXT(VLOOKUP(E144,'Device Descriptor List'!$A$3:$C$357,3,0),"")&amp;F144)</f>
        <v/>
      </c>
      <c r="M144" s="333" t="s">
        <v>1672</v>
      </c>
      <c r="N144" s="333" t="str">
        <f>IF(K144="(NOT USED)","",VLOOKUP(M144,'Inputs Devices'!$A$3:$C$22,2,0))</f>
        <v/>
      </c>
      <c r="O144" s="333" t="str">
        <f>IF(K144="(NOT USED)","",VLOOKUP(M144,'Inputs Devices'!$A$3:$C$22,3,0))</f>
        <v/>
      </c>
      <c r="P144" s="333"/>
      <c r="Q144" s="333"/>
      <c r="R144" s="333"/>
      <c r="S144" s="333"/>
      <c r="T144" s="333"/>
      <c r="U144" s="333"/>
      <c r="V144" s="333"/>
      <c r="W144" s="333"/>
      <c r="X144" s="333"/>
      <c r="Y144" s="333"/>
      <c r="Z144" s="333"/>
      <c r="AA144" s="333"/>
      <c r="AB144" s="123"/>
      <c r="AC144" s="124"/>
      <c r="AD144" s="123"/>
      <c r="AE144" s="134" t="str">
        <f t="shared" si="21"/>
        <v/>
      </c>
      <c r="AF144" s="124"/>
      <c r="AG144" s="134" t="str">
        <f t="shared" si="23"/>
        <v/>
      </c>
      <c r="AH144" s="299"/>
      <c r="AI144" s="299"/>
      <c r="AJ144" s="299"/>
      <c r="AK144" s="299"/>
      <c r="AL144" s="299"/>
      <c r="AM144" s="299"/>
      <c r="AN144" s="299" t="str">
        <f t="shared" si="24"/>
        <v/>
      </c>
      <c r="AO144" s="299"/>
      <c r="AP144" s="299"/>
      <c r="AQ144" s="300"/>
      <c r="AR144" s="299"/>
    </row>
    <row r="145" spans="1:44" s="134" customFormat="1" ht="13.2" thickTop="1" thickBot="1" x14ac:dyDescent="0.65">
      <c r="A145" s="175">
        <f t="shared" si="22"/>
        <v>0</v>
      </c>
      <c r="B145" s="182" t="s">
        <v>1555</v>
      </c>
      <c r="C145" s="190"/>
      <c r="D145" s="183" t="s">
        <v>1555</v>
      </c>
      <c r="E145" s="191" t="s">
        <v>1555</v>
      </c>
      <c r="F145" s="192"/>
      <c r="G145" s="123"/>
      <c r="H145" s="124"/>
      <c r="I145" s="123"/>
      <c r="J145" s="327"/>
      <c r="K145" s="328" t="str">
        <f>IF(B145="Top of list","(NOT USED)",TEXT(VLOOKUP(B145,'Component Lvl List'!$A$3:$C$135,2,0),"")&amp;C145&amp;"."&amp;TEXT(VLOOKUP(D145,'Device Descriptor List'!$A$3:$C$357,2,0),"")&amp;TEXT(VLOOKUP(E145,'Device Descriptor List'!$A$3:$C$357,2,0),"")&amp;F145)</f>
        <v>(NOT USED)</v>
      </c>
      <c r="L145" s="327" t="str">
        <f>IF(K145="(NOT USED)","",TEXT(VLOOKUP(B145,'Component Lvl List'!$A$3:$C$135,3,0),"")&amp;C145&amp;" "&amp;TEXT(VLOOKUP(D145,'Device Descriptor List'!$A$3:$C$357,3,0),"")&amp;" "&amp;TEXT(VLOOKUP(E145,'Device Descriptor List'!$A$3:$C$357,3,0),"")&amp;F145)</f>
        <v/>
      </c>
      <c r="M145" s="329" t="s">
        <v>1672</v>
      </c>
      <c r="N145" s="329" t="str">
        <f>IF(K145="(NOT USED)","",VLOOKUP(M145,'Inputs Devices'!$A$3:$C$22,2,0))</f>
        <v/>
      </c>
      <c r="O145" s="329" t="str">
        <f>IF(K145="(NOT USED)","",VLOOKUP(M145,'Inputs Devices'!$A$3:$C$22,3,0))</f>
        <v/>
      </c>
      <c r="P145" s="329"/>
      <c r="Q145" s="329"/>
      <c r="R145" s="329"/>
      <c r="S145" s="329"/>
      <c r="T145" s="329"/>
      <c r="U145" s="329"/>
      <c r="V145" s="329"/>
      <c r="W145" s="329"/>
      <c r="X145" s="329"/>
      <c r="Y145" s="329"/>
      <c r="Z145" s="329"/>
      <c r="AA145" s="329"/>
      <c r="AB145" s="123"/>
      <c r="AC145" s="124"/>
      <c r="AD145" s="123"/>
      <c r="AE145" s="134" t="str">
        <f t="shared" si="21"/>
        <v/>
      </c>
      <c r="AF145" s="124"/>
      <c r="AG145" s="134" t="str">
        <f t="shared" si="23"/>
        <v/>
      </c>
      <c r="AH145" s="299"/>
      <c r="AI145" s="299"/>
      <c r="AJ145" s="299"/>
      <c r="AK145" s="299"/>
      <c r="AL145" s="299"/>
      <c r="AM145" s="299"/>
      <c r="AN145" s="299" t="str">
        <f t="shared" si="24"/>
        <v/>
      </c>
      <c r="AO145" s="299"/>
      <c r="AP145" s="299"/>
      <c r="AQ145" s="300"/>
      <c r="AR145" s="299"/>
    </row>
    <row r="146" spans="1:44" s="134" customFormat="1" ht="13.2" thickTop="1" thickBot="1" x14ac:dyDescent="0.65">
      <c r="A146" s="175">
        <f t="shared" si="22"/>
        <v>0</v>
      </c>
      <c r="B146" s="182" t="s">
        <v>1555</v>
      </c>
      <c r="C146" s="190"/>
      <c r="D146" s="183" t="s">
        <v>1555</v>
      </c>
      <c r="E146" s="191" t="s">
        <v>1555</v>
      </c>
      <c r="F146" s="192"/>
      <c r="G146" s="123"/>
      <c r="H146" s="124"/>
      <c r="I146" s="123"/>
      <c r="J146" s="330"/>
      <c r="K146" s="331" t="str">
        <f>IF(B146="Top of list","(NOT USED)",TEXT(VLOOKUP(B146,'Component Lvl List'!$A$3:$C$135,2,0),"")&amp;C146&amp;"."&amp;TEXT(VLOOKUP(D146,'Device Descriptor List'!$A$3:$C$357,2,0),"")&amp;TEXT(VLOOKUP(E146,'Device Descriptor List'!$A$3:$C$357,2,0),"")&amp;F146)</f>
        <v>(NOT USED)</v>
      </c>
      <c r="L146" s="332" t="str">
        <f>IF(K146="(NOT USED)","",TEXT(VLOOKUP(B146,'Component Lvl List'!$A$3:$C$135,3,0),"")&amp;C146&amp;" "&amp;TEXT(VLOOKUP(D146,'Device Descriptor List'!$A$3:$C$357,3,0),"")&amp;" "&amp;TEXT(VLOOKUP(E146,'Device Descriptor List'!$A$3:$C$357,3,0),"")&amp;F146)</f>
        <v/>
      </c>
      <c r="M146" s="333" t="s">
        <v>1672</v>
      </c>
      <c r="N146" s="333" t="str">
        <f>IF(K146="(NOT USED)","",VLOOKUP(M146,'Inputs Devices'!$A$3:$C$22,2,0))</f>
        <v/>
      </c>
      <c r="O146" s="333" t="str">
        <f>IF(K146="(NOT USED)","",VLOOKUP(M146,'Inputs Devices'!$A$3:$C$22,3,0))</f>
        <v/>
      </c>
      <c r="P146" s="333"/>
      <c r="Q146" s="333"/>
      <c r="R146" s="333"/>
      <c r="S146" s="333"/>
      <c r="T146" s="333"/>
      <c r="U146" s="333"/>
      <c r="V146" s="333"/>
      <c r="W146" s="333"/>
      <c r="X146" s="333"/>
      <c r="Y146" s="333"/>
      <c r="Z146" s="333"/>
      <c r="AA146" s="333"/>
      <c r="AB146" s="123"/>
      <c r="AC146" s="124"/>
      <c r="AD146" s="123"/>
      <c r="AE146" s="134" t="str">
        <f t="shared" si="21"/>
        <v/>
      </c>
      <c r="AF146" s="124"/>
      <c r="AG146" s="134" t="str">
        <f t="shared" si="23"/>
        <v/>
      </c>
      <c r="AH146" s="299"/>
      <c r="AI146" s="299"/>
      <c r="AJ146" s="299"/>
      <c r="AK146" s="299"/>
      <c r="AL146" s="299"/>
      <c r="AM146" s="299"/>
      <c r="AN146" s="299" t="str">
        <f t="shared" si="24"/>
        <v/>
      </c>
      <c r="AO146" s="299"/>
      <c r="AP146" s="299"/>
      <c r="AQ146" s="300"/>
      <c r="AR146" s="299"/>
    </row>
    <row r="147" spans="1:44" s="134" customFormat="1" ht="13.2" thickTop="1" thickBot="1" x14ac:dyDescent="0.65">
      <c r="A147" s="175">
        <f t="shared" si="22"/>
        <v>0</v>
      </c>
      <c r="B147" s="182" t="s">
        <v>1555</v>
      </c>
      <c r="C147" s="190"/>
      <c r="D147" s="183" t="s">
        <v>1555</v>
      </c>
      <c r="E147" s="191" t="s">
        <v>1555</v>
      </c>
      <c r="F147" s="192"/>
      <c r="G147" s="123"/>
      <c r="H147" s="124"/>
      <c r="I147" s="123"/>
      <c r="J147" s="327"/>
      <c r="K147" s="328" t="str">
        <f>IF(B147="Top of list","(NOT USED)",TEXT(VLOOKUP(B147,'Component Lvl List'!$A$3:$C$135,2,0),"")&amp;C147&amp;"."&amp;TEXT(VLOOKUP(D147,'Device Descriptor List'!$A$3:$C$357,2,0),"")&amp;TEXT(VLOOKUP(E147,'Device Descriptor List'!$A$3:$C$357,2,0),"")&amp;F147)</f>
        <v>(NOT USED)</v>
      </c>
      <c r="L147" s="327" t="str">
        <f>IF(K147="(NOT USED)","",TEXT(VLOOKUP(B147,'Component Lvl List'!$A$3:$C$135,3,0),"")&amp;C147&amp;" "&amp;TEXT(VLOOKUP(D147,'Device Descriptor List'!$A$3:$C$357,3,0),"")&amp;" "&amp;TEXT(VLOOKUP(E147,'Device Descriptor List'!$A$3:$C$357,3,0),"")&amp;F147)</f>
        <v/>
      </c>
      <c r="M147" s="329" t="s">
        <v>1672</v>
      </c>
      <c r="N147" s="329" t="str">
        <f>IF(K147="(NOT USED)","",VLOOKUP(M147,'Inputs Devices'!$A$3:$C$22,2,0))</f>
        <v/>
      </c>
      <c r="O147" s="329" t="str">
        <f>IF(K147="(NOT USED)","",VLOOKUP(M147,'Inputs Devices'!$A$3:$C$22,3,0))</f>
        <v/>
      </c>
      <c r="P147" s="329"/>
      <c r="Q147" s="329"/>
      <c r="R147" s="329"/>
      <c r="S147" s="329"/>
      <c r="T147" s="329"/>
      <c r="U147" s="329"/>
      <c r="V147" s="329"/>
      <c r="W147" s="329"/>
      <c r="X147" s="329"/>
      <c r="Y147" s="329"/>
      <c r="Z147" s="329"/>
      <c r="AA147" s="329"/>
      <c r="AB147" s="123"/>
      <c r="AC147" s="124"/>
      <c r="AD147" s="123"/>
      <c r="AE147" s="134" t="str">
        <f t="shared" si="21"/>
        <v/>
      </c>
      <c r="AF147" s="124"/>
      <c r="AG147" s="134" t="str">
        <f t="shared" si="23"/>
        <v/>
      </c>
      <c r="AH147" s="299"/>
      <c r="AI147" s="299"/>
      <c r="AJ147" s="299"/>
      <c r="AK147" s="299"/>
      <c r="AL147" s="299"/>
      <c r="AM147" s="299"/>
      <c r="AN147" s="299" t="str">
        <f t="shared" si="24"/>
        <v/>
      </c>
      <c r="AO147" s="299"/>
      <c r="AP147" s="299"/>
      <c r="AQ147" s="300"/>
      <c r="AR147" s="299"/>
    </row>
    <row r="148" spans="1:44" s="134" customFormat="1" ht="13.2" thickTop="1" thickBot="1" x14ac:dyDescent="0.65">
      <c r="A148" s="175">
        <f t="shared" si="22"/>
        <v>0</v>
      </c>
      <c r="B148" s="182" t="s">
        <v>1555</v>
      </c>
      <c r="C148" s="190"/>
      <c r="D148" s="183" t="s">
        <v>1555</v>
      </c>
      <c r="E148" s="191" t="s">
        <v>1555</v>
      </c>
      <c r="F148" s="192"/>
      <c r="G148" s="123"/>
      <c r="H148" s="124"/>
      <c r="I148" s="123"/>
      <c r="J148" s="330"/>
      <c r="K148" s="331" t="str">
        <f>IF(B148="Top of list","(NOT USED)",TEXT(VLOOKUP(B148,'Component Lvl List'!$A$3:$C$135,2,0),"")&amp;C148&amp;"."&amp;TEXT(VLOOKUP(D148,'Device Descriptor List'!$A$3:$C$357,2,0),"")&amp;TEXT(VLOOKUP(E148,'Device Descriptor List'!$A$3:$C$357,2,0),"")&amp;F148)</f>
        <v>(NOT USED)</v>
      </c>
      <c r="L148" s="332" t="str">
        <f>IF(K148="(NOT USED)","",TEXT(VLOOKUP(B148,'Component Lvl List'!$A$3:$C$135,3,0),"")&amp;C148&amp;" "&amp;TEXT(VLOOKUP(D148,'Device Descriptor List'!$A$3:$C$357,3,0),"")&amp;" "&amp;TEXT(VLOOKUP(E148,'Device Descriptor List'!$A$3:$C$357,3,0),"")&amp;F148)</f>
        <v/>
      </c>
      <c r="M148" s="333" t="s">
        <v>1672</v>
      </c>
      <c r="N148" s="333" t="str">
        <f>IF(K148="(NOT USED)","",VLOOKUP(M148,'Inputs Devices'!$A$3:$C$22,2,0))</f>
        <v/>
      </c>
      <c r="O148" s="333" t="str">
        <f>IF(K148="(NOT USED)","",VLOOKUP(M148,'Inputs Devices'!$A$3:$C$22,3,0))</f>
        <v/>
      </c>
      <c r="P148" s="333"/>
      <c r="Q148" s="333"/>
      <c r="R148" s="333"/>
      <c r="S148" s="333"/>
      <c r="T148" s="333"/>
      <c r="U148" s="333"/>
      <c r="V148" s="333"/>
      <c r="W148" s="333"/>
      <c r="X148" s="333"/>
      <c r="Y148" s="333"/>
      <c r="Z148" s="333"/>
      <c r="AA148" s="333"/>
      <c r="AB148" s="123"/>
      <c r="AC148" s="124"/>
      <c r="AD148" s="123"/>
      <c r="AE148" s="134" t="str">
        <f t="shared" ref="AE148:AE179" si="25">IF(K148="(NOT USED)","",$L$4&amp;"."&amp;K148)</f>
        <v/>
      </c>
      <c r="AF148" s="124"/>
      <c r="AG148" s="134" t="str">
        <f t="shared" si="23"/>
        <v/>
      </c>
      <c r="AH148" s="299"/>
      <c r="AI148" s="299"/>
      <c r="AJ148" s="299"/>
      <c r="AK148" s="299"/>
      <c r="AL148" s="299"/>
      <c r="AM148" s="299"/>
      <c r="AN148" s="299" t="str">
        <f t="shared" si="24"/>
        <v/>
      </c>
      <c r="AO148" s="299"/>
      <c r="AP148" s="299"/>
      <c r="AQ148" s="300"/>
      <c r="AR148" s="299"/>
    </row>
    <row r="149" spans="1:44" s="134" customFormat="1" ht="13.2" thickTop="1" thickBot="1" x14ac:dyDescent="0.65">
      <c r="A149" s="175">
        <f t="shared" si="22"/>
        <v>0</v>
      </c>
      <c r="B149" s="182" t="s">
        <v>1555</v>
      </c>
      <c r="C149" s="190"/>
      <c r="D149" s="183" t="s">
        <v>1555</v>
      </c>
      <c r="E149" s="191" t="s">
        <v>1555</v>
      </c>
      <c r="F149" s="192"/>
      <c r="G149" s="123"/>
      <c r="H149" s="124"/>
      <c r="I149" s="123"/>
      <c r="J149" s="327"/>
      <c r="K149" s="328" t="str">
        <f>IF(B149="Top of list","(NOT USED)",TEXT(VLOOKUP(B149,'Component Lvl List'!$A$3:$C$135,2,0),"")&amp;C149&amp;"."&amp;TEXT(VLOOKUP(D149,'Device Descriptor List'!$A$3:$C$357,2,0),"")&amp;TEXT(VLOOKUP(E149,'Device Descriptor List'!$A$3:$C$357,2,0),"")&amp;F149)</f>
        <v>(NOT USED)</v>
      </c>
      <c r="L149" s="327" t="str">
        <f>IF(K149="(NOT USED)","",TEXT(VLOOKUP(B149,'Component Lvl List'!$A$3:$C$135,3,0),"")&amp;C149&amp;" "&amp;TEXT(VLOOKUP(D149,'Device Descriptor List'!$A$3:$C$357,3,0),"")&amp;" "&amp;TEXT(VLOOKUP(E149,'Device Descriptor List'!$A$3:$C$357,3,0),"")&amp;F149)</f>
        <v/>
      </c>
      <c r="M149" s="329" t="s">
        <v>1672</v>
      </c>
      <c r="N149" s="329" t="str">
        <f>IF(K149="(NOT USED)","",VLOOKUP(M149,'Inputs Devices'!$A$3:$C$22,2,0))</f>
        <v/>
      </c>
      <c r="O149" s="329" t="str">
        <f>IF(K149="(NOT USED)","",VLOOKUP(M149,'Inputs Devices'!$A$3:$C$22,3,0))</f>
        <v/>
      </c>
      <c r="P149" s="329"/>
      <c r="Q149" s="329"/>
      <c r="R149" s="329"/>
      <c r="S149" s="329"/>
      <c r="T149" s="329"/>
      <c r="U149" s="329"/>
      <c r="V149" s="329"/>
      <c r="W149" s="329"/>
      <c r="X149" s="329"/>
      <c r="Y149" s="329"/>
      <c r="Z149" s="329"/>
      <c r="AA149" s="329"/>
      <c r="AB149" s="123"/>
      <c r="AC149" s="124"/>
      <c r="AD149" s="123"/>
      <c r="AE149" s="134" t="str">
        <f t="shared" si="25"/>
        <v/>
      </c>
      <c r="AF149" s="124"/>
      <c r="AG149" s="134" t="str">
        <f t="shared" si="23"/>
        <v/>
      </c>
      <c r="AH149" s="299"/>
      <c r="AI149" s="299"/>
      <c r="AJ149" s="299"/>
      <c r="AK149" s="299"/>
      <c r="AL149" s="299"/>
      <c r="AM149" s="299"/>
      <c r="AN149" s="299" t="str">
        <f t="shared" si="24"/>
        <v/>
      </c>
      <c r="AO149" s="299"/>
      <c r="AP149" s="299"/>
      <c r="AQ149" s="300"/>
      <c r="AR149" s="299"/>
    </row>
    <row r="150" spans="1:44" s="134" customFormat="1" ht="13.2" thickTop="1" thickBot="1" x14ac:dyDescent="0.65">
      <c r="A150" s="175">
        <f t="shared" si="22"/>
        <v>0</v>
      </c>
      <c r="B150" s="182" t="s">
        <v>1555</v>
      </c>
      <c r="C150" s="190"/>
      <c r="D150" s="183" t="s">
        <v>1555</v>
      </c>
      <c r="E150" s="191" t="s">
        <v>1555</v>
      </c>
      <c r="F150" s="192"/>
      <c r="G150" s="123"/>
      <c r="H150" s="124"/>
      <c r="I150" s="123"/>
      <c r="J150" s="330"/>
      <c r="K150" s="331" t="str">
        <f>IF(B150="Top of list","(NOT USED)",TEXT(VLOOKUP(B150,'Component Lvl List'!$A$3:$C$135,2,0),"")&amp;C150&amp;"."&amp;TEXT(VLOOKUP(D150,'Device Descriptor List'!$A$3:$C$357,2,0),"")&amp;TEXT(VLOOKUP(E150,'Device Descriptor List'!$A$3:$C$357,2,0),"")&amp;F150)</f>
        <v>(NOT USED)</v>
      </c>
      <c r="L150" s="332" t="str">
        <f>IF(K150="(NOT USED)","",TEXT(VLOOKUP(B150,'Component Lvl List'!$A$3:$C$135,3,0),"")&amp;C150&amp;" "&amp;TEXT(VLOOKUP(D150,'Device Descriptor List'!$A$3:$C$357,3,0),"")&amp;" "&amp;TEXT(VLOOKUP(E150,'Device Descriptor List'!$A$3:$C$357,3,0),"")&amp;F150)</f>
        <v/>
      </c>
      <c r="M150" s="333" t="s">
        <v>1672</v>
      </c>
      <c r="N150" s="333" t="str">
        <f>IF(K150="(NOT USED)","",VLOOKUP(M150,'Inputs Devices'!$A$3:$C$22,2,0))</f>
        <v/>
      </c>
      <c r="O150" s="333" t="str">
        <f>IF(K150="(NOT USED)","",VLOOKUP(M150,'Inputs Devices'!$A$3:$C$22,3,0))</f>
        <v/>
      </c>
      <c r="P150" s="333"/>
      <c r="Q150" s="333"/>
      <c r="R150" s="333"/>
      <c r="S150" s="333"/>
      <c r="T150" s="333"/>
      <c r="U150" s="333"/>
      <c r="V150" s="333"/>
      <c r="W150" s="333"/>
      <c r="X150" s="333"/>
      <c r="Y150" s="333"/>
      <c r="Z150" s="333"/>
      <c r="AA150" s="333"/>
      <c r="AB150" s="123"/>
      <c r="AC150" s="124"/>
      <c r="AD150" s="123"/>
      <c r="AE150" s="134" t="str">
        <f t="shared" si="25"/>
        <v/>
      </c>
      <c r="AF150" s="124"/>
      <c r="AG150" s="134" t="str">
        <f t="shared" si="23"/>
        <v/>
      </c>
      <c r="AH150" s="299"/>
      <c r="AI150" s="299"/>
      <c r="AJ150" s="299"/>
      <c r="AK150" s="299"/>
      <c r="AL150" s="299"/>
      <c r="AM150" s="299"/>
      <c r="AN150" s="299" t="str">
        <f t="shared" si="24"/>
        <v/>
      </c>
      <c r="AO150" s="299"/>
      <c r="AP150" s="299"/>
      <c r="AQ150" s="300"/>
      <c r="AR150" s="299"/>
    </row>
    <row r="151" spans="1:44" s="134" customFormat="1" ht="13.2" thickTop="1" thickBot="1" x14ac:dyDescent="0.65">
      <c r="A151" s="175">
        <f t="shared" si="22"/>
        <v>0</v>
      </c>
      <c r="B151" s="182" t="s">
        <v>1555</v>
      </c>
      <c r="C151" s="190"/>
      <c r="D151" s="183" t="s">
        <v>1555</v>
      </c>
      <c r="E151" s="191" t="s">
        <v>1555</v>
      </c>
      <c r="F151" s="192"/>
      <c r="G151" s="123"/>
      <c r="H151" s="124"/>
      <c r="I151" s="123"/>
      <c r="J151" s="327"/>
      <c r="K151" s="328" t="str">
        <f>IF(B151="Top of list","(NOT USED)",TEXT(VLOOKUP(B151,'Component Lvl List'!$A$3:$C$135,2,0),"")&amp;C151&amp;"."&amp;TEXT(VLOOKUP(D151,'Device Descriptor List'!$A$3:$C$357,2,0),"")&amp;TEXT(VLOOKUP(E151,'Device Descriptor List'!$A$3:$C$357,2,0),"")&amp;F151)</f>
        <v>(NOT USED)</v>
      </c>
      <c r="L151" s="327" t="str">
        <f>IF(K151="(NOT USED)","",TEXT(VLOOKUP(B151,'Component Lvl List'!$A$3:$C$135,3,0),"")&amp;C151&amp;" "&amp;TEXT(VLOOKUP(D151,'Device Descriptor List'!$A$3:$C$357,3,0),"")&amp;" "&amp;TEXT(VLOOKUP(E151,'Device Descriptor List'!$A$3:$C$357,3,0),"")&amp;F151)</f>
        <v/>
      </c>
      <c r="M151" s="329" t="s">
        <v>1672</v>
      </c>
      <c r="N151" s="329" t="str">
        <f>IF(K151="(NOT USED)","",VLOOKUP(M151,'Inputs Devices'!$A$3:$C$22,2,0))</f>
        <v/>
      </c>
      <c r="O151" s="329" t="str">
        <f>IF(K151="(NOT USED)","",VLOOKUP(M151,'Inputs Devices'!$A$3:$C$22,3,0))</f>
        <v/>
      </c>
      <c r="P151" s="329"/>
      <c r="Q151" s="329"/>
      <c r="R151" s="329"/>
      <c r="S151" s="329"/>
      <c r="T151" s="329"/>
      <c r="U151" s="329"/>
      <c r="V151" s="329"/>
      <c r="W151" s="329"/>
      <c r="X151" s="329"/>
      <c r="Y151" s="329"/>
      <c r="Z151" s="329"/>
      <c r="AA151" s="329"/>
      <c r="AB151" s="123"/>
      <c r="AC151" s="124"/>
      <c r="AD151" s="123"/>
      <c r="AE151" s="134" t="str">
        <f t="shared" si="25"/>
        <v/>
      </c>
      <c r="AF151" s="124"/>
      <c r="AG151" s="134" t="str">
        <f t="shared" si="23"/>
        <v/>
      </c>
      <c r="AH151" s="299"/>
      <c r="AI151" s="299"/>
      <c r="AJ151" s="299"/>
      <c r="AK151" s="299"/>
      <c r="AL151" s="299"/>
      <c r="AM151" s="299"/>
      <c r="AN151" s="299" t="str">
        <f t="shared" si="24"/>
        <v/>
      </c>
      <c r="AO151" s="299"/>
      <c r="AP151" s="299"/>
      <c r="AQ151" s="300"/>
      <c r="AR151" s="299"/>
    </row>
    <row r="152" spans="1:44" s="134" customFormat="1" ht="13.2" thickTop="1" thickBot="1" x14ac:dyDescent="0.65">
      <c r="A152" s="175">
        <f t="shared" si="22"/>
        <v>0</v>
      </c>
      <c r="B152" s="182" t="s">
        <v>1555</v>
      </c>
      <c r="C152" s="190"/>
      <c r="D152" s="183" t="s">
        <v>1555</v>
      </c>
      <c r="E152" s="191" t="s">
        <v>1555</v>
      </c>
      <c r="F152" s="192"/>
      <c r="G152" s="123"/>
      <c r="H152" s="124"/>
      <c r="I152" s="123"/>
      <c r="J152" s="330"/>
      <c r="K152" s="331" t="str">
        <f>IF(B152="Top of list","(NOT USED)",TEXT(VLOOKUP(B152,'Component Lvl List'!$A$3:$C$135,2,0),"")&amp;C152&amp;"."&amp;TEXT(VLOOKUP(D152,'Device Descriptor List'!$A$3:$C$357,2,0),"")&amp;TEXT(VLOOKUP(E152,'Device Descriptor List'!$A$3:$C$357,2,0),"")&amp;F152)</f>
        <v>(NOT USED)</v>
      </c>
      <c r="L152" s="332" t="str">
        <f>IF(K152="(NOT USED)","",TEXT(VLOOKUP(B152,'Component Lvl List'!$A$3:$C$135,3,0),"")&amp;C152&amp;" "&amp;TEXT(VLOOKUP(D152,'Device Descriptor List'!$A$3:$C$357,3,0),"")&amp;" "&amp;TEXT(VLOOKUP(E152,'Device Descriptor List'!$A$3:$C$357,3,0),"")&amp;F152)</f>
        <v/>
      </c>
      <c r="M152" s="333" t="s">
        <v>1672</v>
      </c>
      <c r="N152" s="333" t="str">
        <f>IF(K152="(NOT USED)","",VLOOKUP(M152,'Inputs Devices'!$A$3:$C$22,2,0))</f>
        <v/>
      </c>
      <c r="O152" s="333" t="str">
        <f>IF(K152="(NOT USED)","",VLOOKUP(M152,'Inputs Devices'!$A$3:$C$22,3,0))</f>
        <v/>
      </c>
      <c r="P152" s="333"/>
      <c r="Q152" s="333"/>
      <c r="R152" s="333"/>
      <c r="S152" s="333"/>
      <c r="T152" s="333"/>
      <c r="U152" s="333"/>
      <c r="V152" s="333"/>
      <c r="W152" s="333"/>
      <c r="X152" s="333"/>
      <c r="Y152" s="333"/>
      <c r="Z152" s="333"/>
      <c r="AA152" s="333"/>
      <c r="AB152" s="123"/>
      <c r="AC152" s="124"/>
      <c r="AD152" s="123"/>
      <c r="AE152" s="134" t="str">
        <f t="shared" si="25"/>
        <v/>
      </c>
      <c r="AF152" s="124"/>
      <c r="AG152" s="134" t="str">
        <f t="shared" si="23"/>
        <v/>
      </c>
      <c r="AH152" s="299"/>
      <c r="AI152" s="299"/>
      <c r="AJ152" s="299"/>
      <c r="AK152" s="299"/>
      <c r="AL152" s="299"/>
      <c r="AM152" s="299"/>
      <c r="AN152" s="299" t="str">
        <f t="shared" si="24"/>
        <v/>
      </c>
      <c r="AO152" s="299"/>
      <c r="AP152" s="299"/>
      <c r="AQ152" s="300"/>
      <c r="AR152" s="299"/>
    </row>
    <row r="153" spans="1:44" s="134" customFormat="1" ht="13.2" thickTop="1" thickBot="1" x14ac:dyDescent="0.65">
      <c r="A153" s="175">
        <f t="shared" si="22"/>
        <v>0</v>
      </c>
      <c r="B153" s="182" t="s">
        <v>1555</v>
      </c>
      <c r="C153" s="190"/>
      <c r="D153" s="183" t="s">
        <v>1555</v>
      </c>
      <c r="E153" s="191" t="s">
        <v>1555</v>
      </c>
      <c r="F153" s="192"/>
      <c r="G153" s="123"/>
      <c r="H153" s="124"/>
      <c r="I153" s="123"/>
      <c r="J153" s="327"/>
      <c r="K153" s="328" t="str">
        <f>IF(B153="Top of list","(NOT USED)",TEXT(VLOOKUP(B153,'Component Lvl List'!$A$3:$C$135,2,0),"")&amp;C153&amp;"."&amp;TEXT(VLOOKUP(D153,'Device Descriptor List'!$A$3:$C$357,2,0),"")&amp;TEXT(VLOOKUP(E153,'Device Descriptor List'!$A$3:$C$357,2,0),"")&amp;F153)</f>
        <v>(NOT USED)</v>
      </c>
      <c r="L153" s="327" t="str">
        <f>IF(K153="(NOT USED)","",TEXT(VLOOKUP(B153,'Component Lvl List'!$A$3:$C$135,3,0),"")&amp;C153&amp;" "&amp;TEXT(VLOOKUP(D153,'Device Descriptor List'!$A$3:$C$357,3,0),"")&amp;" "&amp;TEXT(VLOOKUP(E153,'Device Descriptor List'!$A$3:$C$357,3,0),"")&amp;F153)</f>
        <v/>
      </c>
      <c r="M153" s="329" t="s">
        <v>1672</v>
      </c>
      <c r="N153" s="329" t="str">
        <f>IF(K153="(NOT USED)","",VLOOKUP(M153,'Inputs Devices'!$A$3:$C$22,2,0))</f>
        <v/>
      </c>
      <c r="O153" s="329" t="str">
        <f>IF(K153="(NOT USED)","",VLOOKUP(M153,'Inputs Devices'!$A$3:$C$22,3,0))</f>
        <v/>
      </c>
      <c r="P153" s="329"/>
      <c r="Q153" s="329"/>
      <c r="R153" s="329"/>
      <c r="S153" s="329"/>
      <c r="T153" s="329"/>
      <c r="U153" s="329"/>
      <c r="V153" s="329"/>
      <c r="W153" s="329"/>
      <c r="X153" s="329"/>
      <c r="Y153" s="329"/>
      <c r="Z153" s="329"/>
      <c r="AA153" s="329"/>
      <c r="AB153" s="123"/>
      <c r="AC153" s="124"/>
      <c r="AD153" s="123"/>
      <c r="AE153" s="134" t="str">
        <f t="shared" si="25"/>
        <v/>
      </c>
      <c r="AF153" s="124"/>
      <c r="AG153" s="134" t="str">
        <f t="shared" si="23"/>
        <v/>
      </c>
      <c r="AH153" s="299"/>
      <c r="AI153" s="299"/>
      <c r="AJ153" s="299"/>
      <c r="AK153" s="299"/>
      <c r="AL153" s="299"/>
      <c r="AM153" s="299"/>
      <c r="AN153" s="299" t="str">
        <f t="shared" si="24"/>
        <v/>
      </c>
      <c r="AO153" s="299"/>
      <c r="AP153" s="299"/>
      <c r="AQ153" s="300"/>
      <c r="AR153" s="299"/>
    </row>
    <row r="154" spans="1:44" s="134" customFormat="1" ht="13.2" thickTop="1" thickBot="1" x14ac:dyDescent="0.65">
      <c r="A154" s="175">
        <f t="shared" si="22"/>
        <v>0</v>
      </c>
      <c r="B154" s="182" t="s">
        <v>1555</v>
      </c>
      <c r="C154" s="190"/>
      <c r="D154" s="183" t="s">
        <v>1555</v>
      </c>
      <c r="E154" s="191" t="s">
        <v>1555</v>
      </c>
      <c r="F154" s="192"/>
      <c r="G154" s="123"/>
      <c r="H154" s="124"/>
      <c r="I154" s="123"/>
      <c r="J154" s="330"/>
      <c r="K154" s="331" t="str">
        <f>IF(B154="Top of list","(NOT USED)",TEXT(VLOOKUP(B154,'Component Lvl List'!$A$3:$C$135,2,0),"")&amp;C154&amp;"."&amp;TEXT(VLOOKUP(D154,'Device Descriptor List'!$A$3:$C$357,2,0),"")&amp;TEXT(VLOOKUP(E154,'Device Descriptor List'!$A$3:$C$357,2,0),"")&amp;F154)</f>
        <v>(NOT USED)</v>
      </c>
      <c r="L154" s="332" t="str">
        <f>IF(K154="(NOT USED)","",TEXT(VLOOKUP(B154,'Component Lvl List'!$A$3:$C$135,3,0),"")&amp;C154&amp;" "&amp;TEXT(VLOOKUP(D154,'Device Descriptor List'!$A$3:$C$357,3,0),"")&amp;" "&amp;TEXT(VLOOKUP(E154,'Device Descriptor List'!$A$3:$C$357,3,0),"")&amp;F154)</f>
        <v/>
      </c>
      <c r="M154" s="333" t="s">
        <v>1672</v>
      </c>
      <c r="N154" s="333" t="str">
        <f>IF(K154="(NOT USED)","",VLOOKUP(M154,'Inputs Devices'!$A$3:$C$22,2,0))</f>
        <v/>
      </c>
      <c r="O154" s="333" t="str">
        <f>IF(K154="(NOT USED)","",VLOOKUP(M154,'Inputs Devices'!$A$3:$C$22,3,0))</f>
        <v/>
      </c>
      <c r="P154" s="333"/>
      <c r="Q154" s="333"/>
      <c r="R154" s="333"/>
      <c r="S154" s="333"/>
      <c r="T154" s="333"/>
      <c r="U154" s="333"/>
      <c r="V154" s="333"/>
      <c r="W154" s="333"/>
      <c r="X154" s="333"/>
      <c r="Y154" s="333"/>
      <c r="Z154" s="333"/>
      <c r="AA154" s="333"/>
      <c r="AB154" s="123"/>
      <c r="AC154" s="124"/>
      <c r="AD154" s="123"/>
      <c r="AE154" s="134" t="str">
        <f t="shared" si="25"/>
        <v/>
      </c>
      <c r="AF154" s="124"/>
      <c r="AG154" s="134" t="str">
        <f t="shared" si="23"/>
        <v/>
      </c>
      <c r="AH154" s="299"/>
      <c r="AI154" s="299"/>
      <c r="AJ154" s="299"/>
      <c r="AK154" s="299"/>
      <c r="AL154" s="299"/>
      <c r="AM154" s="299"/>
      <c r="AN154" s="299" t="str">
        <f t="shared" si="24"/>
        <v/>
      </c>
      <c r="AO154" s="299"/>
      <c r="AP154" s="299"/>
      <c r="AQ154" s="300"/>
      <c r="AR154" s="299"/>
    </row>
    <row r="155" spans="1:44" s="134" customFormat="1" ht="13.2" thickTop="1" thickBot="1" x14ac:dyDescent="0.65">
      <c r="A155" s="175">
        <f t="shared" si="22"/>
        <v>0</v>
      </c>
      <c r="B155" s="182" t="s">
        <v>1555</v>
      </c>
      <c r="C155" s="190"/>
      <c r="D155" s="183" t="s">
        <v>1555</v>
      </c>
      <c r="E155" s="191" t="s">
        <v>1555</v>
      </c>
      <c r="F155" s="192"/>
      <c r="G155" s="123"/>
      <c r="H155" s="124"/>
      <c r="I155" s="123"/>
      <c r="J155" s="327"/>
      <c r="K155" s="328" t="str">
        <f>IF(B155="Top of list","(NOT USED)",TEXT(VLOOKUP(B155,'Component Lvl List'!$A$3:$C$135,2,0),"")&amp;C155&amp;"."&amp;TEXT(VLOOKUP(D155,'Device Descriptor List'!$A$3:$C$357,2,0),"")&amp;TEXT(VLOOKUP(E155,'Device Descriptor List'!$A$3:$C$357,2,0),"")&amp;F155)</f>
        <v>(NOT USED)</v>
      </c>
      <c r="L155" s="327" t="str">
        <f>IF(K155="(NOT USED)","",TEXT(VLOOKUP(B155,'Component Lvl List'!$A$3:$C$135,3,0),"")&amp;C155&amp;" "&amp;TEXT(VLOOKUP(D155,'Device Descriptor List'!$A$3:$C$357,3,0),"")&amp;" "&amp;TEXT(VLOOKUP(E155,'Device Descriptor List'!$A$3:$C$357,3,0),"")&amp;F155)</f>
        <v/>
      </c>
      <c r="M155" s="329" t="s">
        <v>1672</v>
      </c>
      <c r="N155" s="329" t="str">
        <f>IF(K155="(NOT USED)","",VLOOKUP(M155,'Inputs Devices'!$A$3:$C$22,2,0))</f>
        <v/>
      </c>
      <c r="O155" s="329" t="str">
        <f>IF(K155="(NOT USED)","",VLOOKUP(M155,'Inputs Devices'!$A$3:$C$22,3,0))</f>
        <v/>
      </c>
      <c r="P155" s="329"/>
      <c r="Q155" s="329"/>
      <c r="R155" s="329"/>
      <c r="S155" s="329"/>
      <c r="T155" s="329"/>
      <c r="U155" s="329"/>
      <c r="V155" s="329"/>
      <c r="W155" s="329"/>
      <c r="X155" s="329"/>
      <c r="Y155" s="329"/>
      <c r="Z155" s="329"/>
      <c r="AA155" s="329"/>
      <c r="AB155" s="123"/>
      <c r="AC155" s="124"/>
      <c r="AD155" s="123"/>
      <c r="AE155" s="134" t="str">
        <f t="shared" si="25"/>
        <v/>
      </c>
      <c r="AF155" s="124"/>
      <c r="AG155" s="134" t="str">
        <f t="shared" si="23"/>
        <v/>
      </c>
      <c r="AH155" s="299"/>
      <c r="AI155" s="299"/>
      <c r="AJ155" s="299"/>
      <c r="AK155" s="299"/>
      <c r="AL155" s="299"/>
      <c r="AM155" s="299"/>
      <c r="AN155" s="299" t="str">
        <f t="shared" si="24"/>
        <v/>
      </c>
      <c r="AO155" s="299"/>
      <c r="AP155" s="299"/>
      <c r="AQ155" s="300"/>
      <c r="AR155" s="299"/>
    </row>
    <row r="156" spans="1:44" s="134" customFormat="1" ht="13.2" thickTop="1" thickBot="1" x14ac:dyDescent="0.65">
      <c r="A156" s="175">
        <f t="shared" si="22"/>
        <v>0</v>
      </c>
      <c r="B156" s="182" t="s">
        <v>1555</v>
      </c>
      <c r="C156" s="190"/>
      <c r="D156" s="183" t="s">
        <v>1555</v>
      </c>
      <c r="E156" s="191" t="s">
        <v>1555</v>
      </c>
      <c r="F156" s="192"/>
      <c r="G156" s="123"/>
      <c r="H156" s="124"/>
      <c r="I156" s="123"/>
      <c r="J156" s="330"/>
      <c r="K156" s="331" t="str">
        <f>IF(B156="Top of list","(NOT USED)",TEXT(VLOOKUP(B156,'Component Lvl List'!$A$3:$C$135,2,0),"")&amp;C156&amp;"."&amp;TEXT(VLOOKUP(D156,'Device Descriptor List'!$A$3:$C$357,2,0),"")&amp;TEXT(VLOOKUP(E156,'Device Descriptor List'!$A$3:$C$357,2,0),"")&amp;F156)</f>
        <v>(NOT USED)</v>
      </c>
      <c r="L156" s="332" t="str">
        <f>IF(K156="(NOT USED)","",TEXT(VLOOKUP(B156,'Component Lvl List'!$A$3:$C$135,3,0),"")&amp;C156&amp;" "&amp;TEXT(VLOOKUP(D156,'Device Descriptor List'!$A$3:$C$357,3,0),"")&amp;" "&amp;TEXT(VLOOKUP(E156,'Device Descriptor List'!$A$3:$C$357,3,0),"")&amp;F156)</f>
        <v/>
      </c>
      <c r="M156" s="333" t="s">
        <v>1672</v>
      </c>
      <c r="N156" s="333" t="str">
        <f>IF(K156="(NOT USED)","",VLOOKUP(M156,'Inputs Devices'!$A$3:$C$22,2,0))</f>
        <v/>
      </c>
      <c r="O156" s="333" t="str">
        <f>IF(K156="(NOT USED)","",VLOOKUP(M156,'Inputs Devices'!$A$3:$C$22,3,0))</f>
        <v/>
      </c>
      <c r="P156" s="333"/>
      <c r="Q156" s="333"/>
      <c r="R156" s="333"/>
      <c r="S156" s="333"/>
      <c r="T156" s="333"/>
      <c r="U156" s="333"/>
      <c r="V156" s="333"/>
      <c r="W156" s="333"/>
      <c r="X156" s="333"/>
      <c r="Y156" s="333"/>
      <c r="Z156" s="333"/>
      <c r="AA156" s="333"/>
      <c r="AB156" s="123"/>
      <c r="AC156" s="124"/>
      <c r="AD156" s="123"/>
      <c r="AE156" s="134" t="str">
        <f t="shared" si="25"/>
        <v/>
      </c>
      <c r="AF156" s="124"/>
      <c r="AG156" s="134" t="str">
        <f t="shared" si="23"/>
        <v/>
      </c>
      <c r="AH156" s="299"/>
      <c r="AI156" s="299"/>
      <c r="AJ156" s="299"/>
      <c r="AK156" s="299"/>
      <c r="AL156" s="299"/>
      <c r="AM156" s="299"/>
      <c r="AN156" s="299" t="str">
        <f t="shared" si="24"/>
        <v/>
      </c>
      <c r="AO156" s="299"/>
      <c r="AP156" s="299"/>
      <c r="AQ156" s="300"/>
      <c r="AR156" s="299"/>
    </row>
    <row r="157" spans="1:44" s="134" customFormat="1" ht="13.2" thickTop="1" thickBot="1" x14ac:dyDescent="0.65">
      <c r="A157" s="175">
        <f t="shared" si="22"/>
        <v>0</v>
      </c>
      <c r="B157" s="182" t="s">
        <v>1555</v>
      </c>
      <c r="C157" s="190"/>
      <c r="D157" s="183" t="s">
        <v>1555</v>
      </c>
      <c r="E157" s="191" t="s">
        <v>1555</v>
      </c>
      <c r="F157" s="192"/>
      <c r="G157" s="123"/>
      <c r="H157" s="124"/>
      <c r="I157" s="123"/>
      <c r="J157" s="327"/>
      <c r="K157" s="328" t="str">
        <f>IF(B157="Top of list","(NOT USED)",TEXT(VLOOKUP(B157,'Component Lvl List'!$A$3:$C$135,2,0),"")&amp;C157&amp;"."&amp;TEXT(VLOOKUP(D157,'Device Descriptor List'!$A$3:$C$357,2,0),"")&amp;TEXT(VLOOKUP(E157,'Device Descriptor List'!$A$3:$C$357,2,0),"")&amp;F157)</f>
        <v>(NOT USED)</v>
      </c>
      <c r="L157" s="327" t="str">
        <f>IF(K157="(NOT USED)","",TEXT(VLOOKUP(B157,'Component Lvl List'!$A$3:$C$135,3,0),"")&amp;C157&amp;" "&amp;TEXT(VLOOKUP(D157,'Device Descriptor List'!$A$3:$C$357,3,0),"")&amp;" "&amp;TEXT(VLOOKUP(E157,'Device Descriptor List'!$A$3:$C$357,3,0),"")&amp;F157)</f>
        <v/>
      </c>
      <c r="M157" s="329" t="s">
        <v>1672</v>
      </c>
      <c r="N157" s="329" t="str">
        <f>IF(K157="(NOT USED)","",VLOOKUP(M157,'Inputs Devices'!$A$3:$C$22,2,0))</f>
        <v/>
      </c>
      <c r="O157" s="329" t="str">
        <f>IF(K157="(NOT USED)","",VLOOKUP(M157,'Inputs Devices'!$A$3:$C$22,3,0))</f>
        <v/>
      </c>
      <c r="P157" s="329"/>
      <c r="Q157" s="329"/>
      <c r="R157" s="329"/>
      <c r="S157" s="329"/>
      <c r="T157" s="329"/>
      <c r="U157" s="329"/>
      <c r="V157" s="329"/>
      <c r="W157" s="329"/>
      <c r="X157" s="329"/>
      <c r="Y157" s="329"/>
      <c r="Z157" s="329"/>
      <c r="AA157" s="329"/>
      <c r="AB157" s="123"/>
      <c r="AC157" s="124"/>
      <c r="AD157" s="123"/>
      <c r="AE157" s="134" t="str">
        <f t="shared" si="25"/>
        <v/>
      </c>
      <c r="AF157" s="124"/>
      <c r="AG157" s="134" t="str">
        <f t="shared" si="23"/>
        <v/>
      </c>
      <c r="AH157" s="299"/>
      <c r="AI157" s="299"/>
      <c r="AJ157" s="299"/>
      <c r="AK157" s="299"/>
      <c r="AL157" s="299"/>
      <c r="AM157" s="299"/>
      <c r="AN157" s="299" t="str">
        <f t="shared" si="24"/>
        <v/>
      </c>
      <c r="AO157" s="299"/>
      <c r="AP157" s="299"/>
      <c r="AQ157" s="300"/>
      <c r="AR157" s="299"/>
    </row>
    <row r="158" spans="1:44" s="134" customFormat="1" ht="13.2" thickTop="1" thickBot="1" x14ac:dyDescent="0.65">
      <c r="A158" s="175">
        <f t="shared" si="22"/>
        <v>0</v>
      </c>
      <c r="B158" s="182" t="s">
        <v>1555</v>
      </c>
      <c r="C158" s="190"/>
      <c r="D158" s="183" t="s">
        <v>1555</v>
      </c>
      <c r="E158" s="191" t="s">
        <v>1555</v>
      </c>
      <c r="F158" s="192"/>
      <c r="G158" s="123"/>
      <c r="H158" s="124"/>
      <c r="I158" s="123"/>
      <c r="J158" s="330"/>
      <c r="K158" s="331" t="str">
        <f>IF(B158="Top of list","(NOT USED)",TEXT(VLOOKUP(B158,'Component Lvl List'!$A$3:$C$135,2,0),"")&amp;C158&amp;"."&amp;TEXT(VLOOKUP(D158,'Device Descriptor List'!$A$3:$C$357,2,0),"")&amp;TEXT(VLOOKUP(E158,'Device Descriptor List'!$A$3:$C$357,2,0),"")&amp;F158)</f>
        <v>(NOT USED)</v>
      </c>
      <c r="L158" s="332" t="str">
        <f>IF(K158="(NOT USED)","",TEXT(VLOOKUP(B158,'Component Lvl List'!$A$3:$C$135,3,0),"")&amp;C158&amp;" "&amp;TEXT(VLOOKUP(D158,'Device Descriptor List'!$A$3:$C$357,3,0),"")&amp;" "&amp;TEXT(VLOOKUP(E158,'Device Descriptor List'!$A$3:$C$357,3,0),"")&amp;F158)</f>
        <v/>
      </c>
      <c r="M158" s="333" t="s">
        <v>1672</v>
      </c>
      <c r="N158" s="333" t="str">
        <f>IF(K158="(NOT USED)","",VLOOKUP(M158,'Inputs Devices'!$A$3:$C$22,2,0))</f>
        <v/>
      </c>
      <c r="O158" s="333" t="str">
        <f>IF(K158="(NOT USED)","",VLOOKUP(M158,'Inputs Devices'!$A$3:$C$22,3,0))</f>
        <v/>
      </c>
      <c r="P158" s="333"/>
      <c r="Q158" s="333"/>
      <c r="R158" s="333"/>
      <c r="S158" s="333"/>
      <c r="T158" s="333"/>
      <c r="U158" s="333"/>
      <c r="V158" s="333"/>
      <c r="W158" s="333"/>
      <c r="X158" s="333"/>
      <c r="Y158" s="333"/>
      <c r="Z158" s="333"/>
      <c r="AA158" s="333"/>
      <c r="AB158" s="123"/>
      <c r="AC158" s="124"/>
      <c r="AD158" s="123"/>
      <c r="AE158" s="134" t="str">
        <f t="shared" si="25"/>
        <v/>
      </c>
      <c r="AF158" s="124"/>
      <c r="AG158" s="134" t="str">
        <f t="shared" si="23"/>
        <v/>
      </c>
      <c r="AH158" s="299"/>
      <c r="AI158" s="299"/>
      <c r="AJ158" s="299"/>
      <c r="AK158" s="299"/>
      <c r="AL158" s="299"/>
      <c r="AM158" s="299"/>
      <c r="AN158" s="299" t="str">
        <f t="shared" si="24"/>
        <v/>
      </c>
      <c r="AO158" s="299"/>
      <c r="AP158" s="299"/>
      <c r="AQ158" s="300"/>
      <c r="AR158" s="299"/>
    </row>
    <row r="159" spans="1:44" s="134" customFormat="1" ht="13.2" thickTop="1" thickBot="1" x14ac:dyDescent="0.65">
      <c r="A159" s="175">
        <f t="shared" si="22"/>
        <v>0</v>
      </c>
      <c r="B159" s="182" t="s">
        <v>1555</v>
      </c>
      <c r="C159" s="190"/>
      <c r="D159" s="183" t="s">
        <v>1555</v>
      </c>
      <c r="E159" s="191" t="s">
        <v>1555</v>
      </c>
      <c r="F159" s="192"/>
      <c r="G159" s="123"/>
      <c r="H159" s="124"/>
      <c r="I159" s="123"/>
      <c r="J159" s="330"/>
      <c r="K159" s="331" t="str">
        <f>IF(B159="Top of list","(NOT USED)",TEXT(VLOOKUP(B159,'Component Lvl List'!$A$3:$C$135,2,0),"")&amp;C159&amp;"."&amp;TEXT(VLOOKUP(D159,'Device Descriptor List'!$A$3:$C$357,2,0),"")&amp;TEXT(VLOOKUP(E159,'Device Descriptor List'!$A$3:$C$357,2,0),"")&amp;F159)</f>
        <v>(NOT USED)</v>
      </c>
      <c r="L159" s="332" t="str">
        <f>IF(K159="(NOT USED)","",TEXT(VLOOKUP(B159,'Component Lvl List'!$A$3:$C$135,3,0),"")&amp;C159&amp;" "&amp;TEXT(VLOOKUP(D159,'Device Descriptor List'!$A$3:$C$357,3,0),"")&amp;" "&amp;TEXT(VLOOKUP(E159,'Device Descriptor List'!$A$3:$C$357,3,0),"")&amp;F159)</f>
        <v/>
      </c>
      <c r="M159" s="333" t="s">
        <v>1672</v>
      </c>
      <c r="N159" s="333" t="str">
        <f>IF(K159="(NOT USED)","",VLOOKUP(M159,'Inputs Devices'!$A$3:$C$22,2,0))</f>
        <v/>
      </c>
      <c r="O159" s="333" t="str">
        <f>IF(K159="(NOT USED)","",VLOOKUP(M159,'Inputs Devices'!$A$3:$C$22,3,0))</f>
        <v/>
      </c>
      <c r="P159" s="333"/>
      <c r="Q159" s="333"/>
      <c r="R159" s="333"/>
      <c r="S159" s="333"/>
      <c r="T159" s="333"/>
      <c r="U159" s="333"/>
      <c r="V159" s="333"/>
      <c r="W159" s="333"/>
      <c r="X159" s="333"/>
      <c r="Y159" s="333"/>
      <c r="Z159" s="333"/>
      <c r="AA159" s="333"/>
      <c r="AB159" s="123"/>
      <c r="AC159" s="124"/>
      <c r="AD159" s="123"/>
      <c r="AE159" s="134" t="str">
        <f t="shared" si="25"/>
        <v/>
      </c>
      <c r="AF159" s="124"/>
      <c r="AG159" s="134" t="str">
        <f t="shared" si="23"/>
        <v/>
      </c>
      <c r="AH159" s="299"/>
      <c r="AI159" s="299"/>
      <c r="AJ159" s="299"/>
      <c r="AK159" s="299"/>
      <c r="AL159" s="299"/>
      <c r="AM159" s="299"/>
      <c r="AN159" s="299" t="str">
        <f t="shared" si="24"/>
        <v/>
      </c>
      <c r="AO159" s="299"/>
      <c r="AP159" s="299"/>
      <c r="AQ159" s="300"/>
      <c r="AR159" s="299"/>
    </row>
    <row r="160" spans="1:44" s="134" customFormat="1" ht="13.2" thickTop="1" thickBot="1" x14ac:dyDescent="0.65">
      <c r="A160" s="175">
        <f t="shared" si="22"/>
        <v>0</v>
      </c>
      <c r="B160" s="182" t="s">
        <v>1555</v>
      </c>
      <c r="C160" s="190"/>
      <c r="D160" s="183" t="s">
        <v>1555</v>
      </c>
      <c r="E160" s="191" t="s">
        <v>1555</v>
      </c>
      <c r="F160" s="192"/>
      <c r="G160" s="123"/>
      <c r="H160" s="124"/>
      <c r="I160" s="123"/>
      <c r="J160" s="327"/>
      <c r="K160" s="328" t="str">
        <f>IF(B160="Top of list","(NOT USED)",TEXT(VLOOKUP(B160,'Component Lvl List'!$A$3:$C$135,2,0),"")&amp;C160&amp;"."&amp;TEXT(VLOOKUP(D160,'Device Descriptor List'!$A$3:$C$357,2,0),"")&amp;TEXT(VLOOKUP(E160,'Device Descriptor List'!$A$3:$C$357,2,0),"")&amp;F160)</f>
        <v>(NOT USED)</v>
      </c>
      <c r="L160" s="327" t="str">
        <f>IF(K160="(NOT USED)","",TEXT(VLOOKUP(B160,'Component Lvl List'!$A$3:$C$135,3,0),"")&amp;C160&amp;" "&amp;TEXT(VLOOKUP(D160,'Device Descriptor List'!$A$3:$C$357,3,0),"")&amp;" "&amp;TEXT(VLOOKUP(E160,'Device Descriptor List'!$A$3:$C$357,3,0),"")&amp;F160)</f>
        <v/>
      </c>
      <c r="M160" s="329" t="s">
        <v>1672</v>
      </c>
      <c r="N160" s="329" t="str">
        <f>IF(K160="(NOT USED)","",VLOOKUP(M160,'Inputs Devices'!$A$3:$C$22,2,0))</f>
        <v/>
      </c>
      <c r="O160" s="329" t="str">
        <f>IF(K160="(NOT USED)","",VLOOKUP(M160,'Inputs Devices'!$A$3:$C$22,3,0))</f>
        <v/>
      </c>
      <c r="P160" s="329"/>
      <c r="Q160" s="329"/>
      <c r="R160" s="329"/>
      <c r="S160" s="329"/>
      <c r="T160" s="329"/>
      <c r="U160" s="329"/>
      <c r="V160" s="329"/>
      <c r="W160" s="329"/>
      <c r="X160" s="329"/>
      <c r="Y160" s="329"/>
      <c r="Z160" s="329"/>
      <c r="AA160" s="329"/>
      <c r="AB160" s="123"/>
      <c r="AC160" s="124"/>
      <c r="AD160" s="123"/>
      <c r="AE160" s="134" t="str">
        <f t="shared" si="25"/>
        <v/>
      </c>
      <c r="AF160" s="124"/>
      <c r="AG160" s="134" t="str">
        <f t="shared" si="23"/>
        <v/>
      </c>
      <c r="AH160" s="299"/>
      <c r="AI160" s="299"/>
      <c r="AJ160" s="299"/>
      <c r="AK160" s="299"/>
      <c r="AL160" s="299"/>
      <c r="AM160" s="299"/>
      <c r="AN160" s="299" t="str">
        <f t="shared" si="24"/>
        <v/>
      </c>
      <c r="AO160" s="299"/>
      <c r="AP160" s="299"/>
      <c r="AQ160" s="300"/>
      <c r="AR160" s="299"/>
    </row>
    <row r="161" spans="1:44" s="134" customFormat="1" ht="13.2" thickTop="1" thickBot="1" x14ac:dyDescent="0.65">
      <c r="A161" s="175">
        <f t="shared" si="22"/>
        <v>0</v>
      </c>
      <c r="B161" s="182" t="s">
        <v>1555</v>
      </c>
      <c r="C161" s="190"/>
      <c r="D161" s="183" t="s">
        <v>1555</v>
      </c>
      <c r="E161" s="191" t="s">
        <v>1555</v>
      </c>
      <c r="F161" s="192"/>
      <c r="G161" s="123"/>
      <c r="H161" s="124"/>
      <c r="I161" s="123"/>
      <c r="J161" s="330"/>
      <c r="K161" s="331" t="str">
        <f>IF(B161="Top of list","(NOT USED)",TEXT(VLOOKUP(B161,'Component Lvl List'!$A$3:$C$135,2,0),"")&amp;C161&amp;"."&amp;TEXT(VLOOKUP(D161,'Device Descriptor List'!$A$3:$C$357,2,0),"")&amp;TEXT(VLOOKUP(E161,'Device Descriptor List'!$A$3:$C$357,2,0),"")&amp;F161)</f>
        <v>(NOT USED)</v>
      </c>
      <c r="L161" s="332" t="str">
        <f>IF(K161="(NOT USED)","",TEXT(VLOOKUP(B161,'Component Lvl List'!$A$3:$C$135,3,0),"")&amp;C161&amp;" "&amp;TEXT(VLOOKUP(D161,'Device Descriptor List'!$A$3:$C$357,3,0),"")&amp;" "&amp;TEXT(VLOOKUP(E161,'Device Descriptor List'!$A$3:$C$357,3,0),"")&amp;F161)</f>
        <v/>
      </c>
      <c r="M161" s="333" t="s">
        <v>1672</v>
      </c>
      <c r="N161" s="333" t="str">
        <f>IF(K161="(NOT USED)","",VLOOKUP(M161,'Inputs Devices'!$A$3:$C$22,2,0))</f>
        <v/>
      </c>
      <c r="O161" s="333" t="str">
        <f>IF(K161="(NOT USED)","",VLOOKUP(M161,'Inputs Devices'!$A$3:$C$22,3,0))</f>
        <v/>
      </c>
      <c r="P161" s="333"/>
      <c r="Q161" s="333"/>
      <c r="R161" s="333"/>
      <c r="S161" s="333"/>
      <c r="T161" s="333"/>
      <c r="U161" s="333"/>
      <c r="V161" s="333"/>
      <c r="W161" s="333"/>
      <c r="X161" s="333"/>
      <c r="Y161" s="333"/>
      <c r="Z161" s="333"/>
      <c r="AA161" s="333"/>
      <c r="AB161" s="123"/>
      <c r="AC161" s="124"/>
      <c r="AD161" s="123"/>
      <c r="AE161" s="134" t="str">
        <f t="shared" si="25"/>
        <v/>
      </c>
      <c r="AF161" s="124"/>
      <c r="AG161" s="134" t="str">
        <f t="shared" si="23"/>
        <v/>
      </c>
      <c r="AH161" s="299"/>
      <c r="AI161" s="299"/>
      <c r="AJ161" s="299"/>
      <c r="AK161" s="299"/>
      <c r="AL161" s="299"/>
      <c r="AM161" s="299"/>
      <c r="AN161" s="299" t="str">
        <f t="shared" si="24"/>
        <v/>
      </c>
      <c r="AO161" s="299"/>
      <c r="AP161" s="299"/>
      <c r="AQ161" s="300"/>
      <c r="AR161" s="299"/>
    </row>
    <row r="162" spans="1:44" s="134" customFormat="1" ht="13.2" thickTop="1" thickBot="1" x14ac:dyDescent="0.65">
      <c r="A162" s="175">
        <f t="shared" si="22"/>
        <v>0</v>
      </c>
      <c r="B162" s="182" t="s">
        <v>1555</v>
      </c>
      <c r="C162" s="190"/>
      <c r="D162" s="183" t="s">
        <v>1555</v>
      </c>
      <c r="E162" s="191" t="s">
        <v>1555</v>
      </c>
      <c r="F162" s="192"/>
      <c r="G162" s="123"/>
      <c r="H162" s="124"/>
      <c r="I162" s="123"/>
      <c r="J162" s="327"/>
      <c r="K162" s="328" t="str">
        <f>IF(B162="Top of list","(NOT USED)",TEXT(VLOOKUP(B162,'Component Lvl List'!$A$3:$C$135,2,0),"")&amp;C162&amp;"."&amp;TEXT(VLOOKUP(D162,'Device Descriptor List'!$A$3:$C$357,2,0),"")&amp;TEXT(VLOOKUP(E162,'Device Descriptor List'!$A$3:$C$357,2,0),"")&amp;F162)</f>
        <v>(NOT USED)</v>
      </c>
      <c r="L162" s="327" t="str">
        <f>IF(K162="(NOT USED)","",TEXT(VLOOKUP(B162,'Component Lvl List'!$A$3:$C$135,3,0),"")&amp;C162&amp;" "&amp;TEXT(VLOOKUP(D162,'Device Descriptor List'!$A$3:$C$357,3,0),"")&amp;" "&amp;TEXT(VLOOKUP(E162,'Device Descriptor List'!$A$3:$C$357,3,0),"")&amp;F162)</f>
        <v/>
      </c>
      <c r="M162" s="329" t="s">
        <v>1672</v>
      </c>
      <c r="N162" s="329" t="str">
        <f>IF(K162="(NOT USED)","",VLOOKUP(M162,'Inputs Devices'!$A$3:$C$22,2,0))</f>
        <v/>
      </c>
      <c r="O162" s="329" t="str">
        <f>IF(K162="(NOT USED)","",VLOOKUP(M162,'Inputs Devices'!$A$3:$C$22,3,0))</f>
        <v/>
      </c>
      <c r="P162" s="329"/>
      <c r="Q162" s="329"/>
      <c r="R162" s="329"/>
      <c r="S162" s="329"/>
      <c r="T162" s="329"/>
      <c r="U162" s="329"/>
      <c r="V162" s="329"/>
      <c r="W162" s="329"/>
      <c r="X162" s="329"/>
      <c r="Y162" s="329"/>
      <c r="Z162" s="329"/>
      <c r="AA162" s="329"/>
      <c r="AB162" s="123"/>
      <c r="AC162" s="124"/>
      <c r="AD162" s="123"/>
      <c r="AE162" s="134" t="str">
        <f t="shared" si="25"/>
        <v/>
      </c>
      <c r="AF162" s="124"/>
      <c r="AG162" s="134" t="str">
        <f t="shared" si="23"/>
        <v/>
      </c>
      <c r="AH162" s="299"/>
      <c r="AI162" s="299"/>
      <c r="AJ162" s="299"/>
      <c r="AK162" s="299"/>
      <c r="AL162" s="299"/>
      <c r="AM162" s="299"/>
      <c r="AN162" s="299" t="str">
        <f t="shared" si="24"/>
        <v/>
      </c>
      <c r="AO162" s="299"/>
      <c r="AP162" s="299"/>
      <c r="AQ162" s="300"/>
      <c r="AR162" s="299"/>
    </row>
    <row r="163" spans="1:44" s="134" customFormat="1" ht="13.2" thickTop="1" thickBot="1" x14ac:dyDescent="0.65">
      <c r="A163" s="175">
        <f t="shared" si="22"/>
        <v>0</v>
      </c>
      <c r="B163" s="182" t="s">
        <v>1555</v>
      </c>
      <c r="C163" s="190"/>
      <c r="D163" s="183" t="s">
        <v>1555</v>
      </c>
      <c r="E163" s="191" t="s">
        <v>1555</v>
      </c>
      <c r="F163" s="192"/>
      <c r="G163" s="123"/>
      <c r="H163" s="124"/>
      <c r="I163" s="123"/>
      <c r="J163" s="330"/>
      <c r="K163" s="331" t="str">
        <f>IF(B163="Top of list","(NOT USED)",TEXT(VLOOKUP(B163,'Component Lvl List'!$A$3:$C$135,2,0),"")&amp;C163&amp;"."&amp;TEXT(VLOOKUP(D163,'Device Descriptor List'!$A$3:$C$357,2,0),"")&amp;TEXT(VLOOKUP(E163,'Device Descriptor List'!$A$3:$C$357,2,0),"")&amp;F163)</f>
        <v>(NOT USED)</v>
      </c>
      <c r="L163" s="332" t="str">
        <f>IF(K163="(NOT USED)","",TEXT(VLOOKUP(B163,'Component Lvl List'!$A$3:$C$135,3,0),"")&amp;C163&amp;" "&amp;TEXT(VLOOKUP(D163,'Device Descriptor List'!$A$3:$C$357,3,0),"")&amp;" "&amp;TEXT(VLOOKUP(E163,'Device Descriptor List'!$A$3:$C$357,3,0),"")&amp;F163)</f>
        <v/>
      </c>
      <c r="M163" s="333" t="s">
        <v>1672</v>
      </c>
      <c r="N163" s="333" t="str">
        <f>IF(K163="(NOT USED)","",VLOOKUP(M163,'Inputs Devices'!$A$3:$C$22,2,0))</f>
        <v/>
      </c>
      <c r="O163" s="333" t="str">
        <f>IF(K163="(NOT USED)","",VLOOKUP(M163,'Inputs Devices'!$A$3:$C$22,3,0))</f>
        <v/>
      </c>
      <c r="P163" s="333"/>
      <c r="Q163" s="333"/>
      <c r="R163" s="333"/>
      <c r="S163" s="333"/>
      <c r="T163" s="333"/>
      <c r="U163" s="333"/>
      <c r="V163" s="333"/>
      <c r="W163" s="333"/>
      <c r="X163" s="333"/>
      <c r="Y163" s="333"/>
      <c r="Z163" s="333"/>
      <c r="AA163" s="333"/>
      <c r="AB163" s="123"/>
      <c r="AC163" s="124"/>
      <c r="AD163" s="123"/>
      <c r="AE163" s="134" t="str">
        <f t="shared" si="25"/>
        <v/>
      </c>
      <c r="AF163" s="124"/>
      <c r="AG163" s="134" t="str">
        <f t="shared" si="23"/>
        <v/>
      </c>
      <c r="AH163" s="299"/>
      <c r="AI163" s="299"/>
      <c r="AJ163" s="299"/>
      <c r="AK163" s="299"/>
      <c r="AL163" s="299"/>
      <c r="AM163" s="299"/>
      <c r="AN163" s="299" t="str">
        <f t="shared" si="24"/>
        <v/>
      </c>
      <c r="AO163" s="299"/>
      <c r="AP163" s="299"/>
      <c r="AQ163" s="300"/>
      <c r="AR163" s="299"/>
    </row>
    <row r="164" spans="1:44" s="134" customFormat="1" ht="13.2" thickTop="1" thickBot="1" x14ac:dyDescent="0.65">
      <c r="A164" s="175">
        <f t="shared" si="22"/>
        <v>0</v>
      </c>
      <c r="B164" s="182" t="s">
        <v>1555</v>
      </c>
      <c r="C164" s="190"/>
      <c r="D164" s="183" t="s">
        <v>1555</v>
      </c>
      <c r="E164" s="191" t="s">
        <v>1555</v>
      </c>
      <c r="F164" s="192"/>
      <c r="G164" s="123"/>
      <c r="H164" s="124"/>
      <c r="I164" s="123"/>
      <c r="J164" s="327"/>
      <c r="K164" s="328" t="str">
        <f>IF(B164="Top of list","(NOT USED)",TEXT(VLOOKUP(B164,'Component Lvl List'!$A$3:$C$135,2,0),"")&amp;C164&amp;"."&amp;TEXT(VLOOKUP(D164,'Device Descriptor List'!$A$3:$C$357,2,0),"")&amp;TEXT(VLOOKUP(E164,'Device Descriptor List'!$A$3:$C$357,2,0),"")&amp;F164)</f>
        <v>(NOT USED)</v>
      </c>
      <c r="L164" s="327" t="str">
        <f>IF(K164="(NOT USED)","",TEXT(VLOOKUP(B164,'Component Lvl List'!$A$3:$C$135,3,0),"")&amp;C164&amp;" "&amp;TEXT(VLOOKUP(D164,'Device Descriptor List'!$A$3:$C$357,3,0),"")&amp;" "&amp;TEXT(VLOOKUP(E164,'Device Descriptor List'!$A$3:$C$357,3,0),"")&amp;F164)</f>
        <v/>
      </c>
      <c r="M164" s="329" t="s">
        <v>1672</v>
      </c>
      <c r="N164" s="329" t="str">
        <f>IF(K164="(NOT USED)","",VLOOKUP(M164,'Inputs Devices'!$A$3:$C$22,2,0))</f>
        <v/>
      </c>
      <c r="O164" s="329" t="str">
        <f>IF(K164="(NOT USED)","",VLOOKUP(M164,'Inputs Devices'!$A$3:$C$22,3,0))</f>
        <v/>
      </c>
      <c r="P164" s="329"/>
      <c r="Q164" s="329"/>
      <c r="R164" s="329"/>
      <c r="S164" s="329"/>
      <c r="T164" s="329"/>
      <c r="U164" s="329"/>
      <c r="V164" s="329"/>
      <c r="W164" s="329"/>
      <c r="X164" s="329"/>
      <c r="Y164" s="329"/>
      <c r="Z164" s="329"/>
      <c r="AA164" s="329"/>
      <c r="AB164" s="123"/>
      <c r="AC164" s="124"/>
      <c r="AD164" s="123"/>
      <c r="AE164" s="134" t="str">
        <f t="shared" si="25"/>
        <v/>
      </c>
      <c r="AF164" s="124"/>
      <c r="AG164" s="134" t="str">
        <f t="shared" si="23"/>
        <v/>
      </c>
      <c r="AH164" s="299"/>
      <c r="AI164" s="299"/>
      <c r="AJ164" s="299"/>
      <c r="AK164" s="299"/>
      <c r="AL164" s="299"/>
      <c r="AM164" s="299"/>
      <c r="AN164" s="299" t="str">
        <f t="shared" si="24"/>
        <v/>
      </c>
      <c r="AO164" s="299"/>
      <c r="AP164" s="299"/>
      <c r="AQ164" s="300"/>
      <c r="AR164" s="299"/>
    </row>
    <row r="165" spans="1:44" s="134" customFormat="1" ht="13.2" thickTop="1" thickBot="1" x14ac:dyDescent="0.65">
      <c r="A165" s="175">
        <f t="shared" si="22"/>
        <v>0</v>
      </c>
      <c r="B165" s="182" t="s">
        <v>1555</v>
      </c>
      <c r="C165" s="190"/>
      <c r="D165" s="183" t="s">
        <v>1555</v>
      </c>
      <c r="E165" s="191" t="s">
        <v>1555</v>
      </c>
      <c r="F165" s="192"/>
      <c r="G165" s="123"/>
      <c r="H165" s="124"/>
      <c r="I165" s="123"/>
      <c r="J165" s="330"/>
      <c r="K165" s="331" t="str">
        <f>IF(B165="Top of list","(NOT USED)",TEXT(VLOOKUP(B165,'Component Lvl List'!$A$3:$C$135,2,0),"")&amp;C165&amp;"."&amp;TEXT(VLOOKUP(D165,'Device Descriptor List'!$A$3:$C$357,2,0),"")&amp;TEXT(VLOOKUP(E165,'Device Descriptor List'!$A$3:$C$357,2,0),"")&amp;F165)</f>
        <v>(NOT USED)</v>
      </c>
      <c r="L165" s="332" t="str">
        <f>IF(K165="(NOT USED)","",TEXT(VLOOKUP(B165,'Component Lvl List'!$A$3:$C$135,3,0),"")&amp;C165&amp;" "&amp;TEXT(VLOOKUP(D165,'Device Descriptor List'!$A$3:$C$357,3,0),"")&amp;" "&amp;TEXT(VLOOKUP(E165,'Device Descriptor List'!$A$3:$C$357,3,0),"")&amp;F165)</f>
        <v/>
      </c>
      <c r="M165" s="333" t="s">
        <v>1672</v>
      </c>
      <c r="N165" s="333" t="str">
        <f>IF(K165="(NOT USED)","",VLOOKUP(M165,'Inputs Devices'!$A$3:$C$22,2,0))</f>
        <v/>
      </c>
      <c r="O165" s="333" t="str">
        <f>IF(K165="(NOT USED)","",VLOOKUP(M165,'Inputs Devices'!$A$3:$C$22,3,0))</f>
        <v/>
      </c>
      <c r="P165" s="333"/>
      <c r="Q165" s="333"/>
      <c r="R165" s="333"/>
      <c r="S165" s="333"/>
      <c r="T165" s="333"/>
      <c r="U165" s="333"/>
      <c r="V165" s="333"/>
      <c r="W165" s="333"/>
      <c r="X165" s="333"/>
      <c r="Y165" s="333"/>
      <c r="Z165" s="333"/>
      <c r="AA165" s="333"/>
      <c r="AB165" s="123"/>
      <c r="AC165" s="124"/>
      <c r="AD165" s="123"/>
      <c r="AE165" s="134" t="str">
        <f t="shared" si="25"/>
        <v/>
      </c>
      <c r="AF165" s="124"/>
      <c r="AG165" s="134" t="str">
        <f t="shared" si="23"/>
        <v/>
      </c>
      <c r="AH165" s="299"/>
      <c r="AI165" s="299"/>
      <c r="AJ165" s="299"/>
      <c r="AK165" s="299"/>
      <c r="AL165" s="299"/>
      <c r="AM165" s="299"/>
      <c r="AN165" s="299" t="str">
        <f t="shared" si="24"/>
        <v/>
      </c>
      <c r="AO165" s="299"/>
      <c r="AP165" s="299"/>
      <c r="AQ165" s="300"/>
      <c r="AR165" s="299"/>
    </row>
    <row r="166" spans="1:44" s="134" customFormat="1" ht="13.2" thickTop="1" thickBot="1" x14ac:dyDescent="0.65">
      <c r="A166" s="175">
        <f t="shared" si="22"/>
        <v>0</v>
      </c>
      <c r="B166" s="182" t="s">
        <v>1555</v>
      </c>
      <c r="C166" s="190"/>
      <c r="D166" s="183" t="s">
        <v>1555</v>
      </c>
      <c r="E166" s="191" t="s">
        <v>1555</v>
      </c>
      <c r="F166" s="192"/>
      <c r="G166" s="123"/>
      <c r="H166" s="124"/>
      <c r="I166" s="123"/>
      <c r="J166" s="327"/>
      <c r="K166" s="328" t="str">
        <f>IF(B166="Top of list","(NOT USED)",TEXT(VLOOKUP(B166,'Component Lvl List'!$A$3:$C$135,2,0),"")&amp;C166&amp;"."&amp;TEXT(VLOOKUP(D166,'Device Descriptor List'!$A$3:$C$357,2,0),"")&amp;TEXT(VLOOKUP(E166,'Device Descriptor List'!$A$3:$C$357,2,0),"")&amp;F166)</f>
        <v>(NOT USED)</v>
      </c>
      <c r="L166" s="327" t="str">
        <f>IF(K166="(NOT USED)","",TEXT(VLOOKUP(B166,'Component Lvl List'!$A$3:$C$135,3,0),"")&amp;C166&amp;" "&amp;TEXT(VLOOKUP(D166,'Device Descriptor List'!$A$3:$C$357,3,0),"")&amp;" "&amp;TEXT(VLOOKUP(E166,'Device Descriptor List'!$A$3:$C$357,3,0),"")&amp;F166)</f>
        <v/>
      </c>
      <c r="M166" s="329" t="s">
        <v>1672</v>
      </c>
      <c r="N166" s="329" t="str">
        <f>IF(K166="(NOT USED)","",VLOOKUP(M166,'Inputs Devices'!$A$3:$C$22,2,0))</f>
        <v/>
      </c>
      <c r="O166" s="329" t="str">
        <f>IF(K166="(NOT USED)","",VLOOKUP(M166,'Inputs Devices'!$A$3:$C$22,3,0))</f>
        <v/>
      </c>
      <c r="P166" s="329"/>
      <c r="Q166" s="329"/>
      <c r="R166" s="329"/>
      <c r="S166" s="329"/>
      <c r="T166" s="329"/>
      <c r="U166" s="329"/>
      <c r="V166" s="329"/>
      <c r="W166" s="329"/>
      <c r="X166" s="329"/>
      <c r="Y166" s="329"/>
      <c r="Z166" s="329"/>
      <c r="AA166" s="329"/>
      <c r="AB166" s="123"/>
      <c r="AC166" s="124"/>
      <c r="AD166" s="123"/>
      <c r="AE166" s="134" t="str">
        <f t="shared" si="25"/>
        <v/>
      </c>
      <c r="AF166" s="124"/>
      <c r="AG166" s="134" t="str">
        <f t="shared" si="23"/>
        <v/>
      </c>
      <c r="AH166" s="299"/>
      <c r="AI166" s="299"/>
      <c r="AJ166" s="299"/>
      <c r="AK166" s="299"/>
      <c r="AL166" s="299"/>
      <c r="AM166" s="299"/>
      <c r="AN166" s="299" t="str">
        <f t="shared" si="24"/>
        <v/>
      </c>
      <c r="AO166" s="299"/>
      <c r="AP166" s="299"/>
      <c r="AQ166" s="300"/>
      <c r="AR166" s="299"/>
    </row>
    <row r="167" spans="1:44" s="134" customFormat="1" ht="13.2" thickTop="1" thickBot="1" x14ac:dyDescent="0.65">
      <c r="A167" s="175">
        <f t="shared" si="22"/>
        <v>0</v>
      </c>
      <c r="B167" s="182" t="s">
        <v>1555</v>
      </c>
      <c r="C167" s="190"/>
      <c r="D167" s="183" t="s">
        <v>1555</v>
      </c>
      <c r="E167" s="191" t="s">
        <v>1555</v>
      </c>
      <c r="F167" s="192"/>
      <c r="G167" s="123"/>
      <c r="H167" s="124"/>
      <c r="I167" s="123"/>
      <c r="J167" s="330"/>
      <c r="K167" s="331" t="str">
        <f>IF(B167="Top of list","(NOT USED)",TEXT(VLOOKUP(B167,'Component Lvl List'!$A$3:$C$135,2,0),"")&amp;C167&amp;"."&amp;TEXT(VLOOKUP(D167,'Device Descriptor List'!$A$3:$C$357,2,0),"")&amp;TEXT(VLOOKUP(E167,'Device Descriptor List'!$A$3:$C$357,2,0),"")&amp;F167)</f>
        <v>(NOT USED)</v>
      </c>
      <c r="L167" s="332" t="str">
        <f>IF(K167="(NOT USED)","",TEXT(VLOOKUP(B167,'Component Lvl List'!$A$3:$C$135,3,0),"")&amp;C167&amp;" "&amp;TEXT(VLOOKUP(D167,'Device Descriptor List'!$A$3:$C$357,3,0),"")&amp;" "&amp;TEXT(VLOOKUP(E167,'Device Descriptor List'!$A$3:$C$357,3,0),"")&amp;F167)</f>
        <v/>
      </c>
      <c r="M167" s="333" t="s">
        <v>1672</v>
      </c>
      <c r="N167" s="333" t="str">
        <f>IF(K167="(NOT USED)","",VLOOKUP(M167,'Inputs Devices'!$A$3:$C$22,2,0))</f>
        <v/>
      </c>
      <c r="O167" s="333" t="str">
        <f>IF(K167="(NOT USED)","",VLOOKUP(M167,'Inputs Devices'!$A$3:$C$22,3,0))</f>
        <v/>
      </c>
      <c r="P167" s="333"/>
      <c r="Q167" s="333"/>
      <c r="R167" s="333"/>
      <c r="S167" s="333"/>
      <c r="T167" s="333"/>
      <c r="U167" s="333"/>
      <c r="V167" s="333"/>
      <c r="W167" s="333"/>
      <c r="X167" s="333"/>
      <c r="Y167" s="333"/>
      <c r="Z167" s="333"/>
      <c r="AA167" s="333"/>
      <c r="AB167" s="123"/>
      <c r="AC167" s="124"/>
      <c r="AD167" s="123"/>
      <c r="AE167" s="134" t="str">
        <f t="shared" si="25"/>
        <v/>
      </c>
      <c r="AF167" s="124"/>
      <c r="AG167" s="134" t="str">
        <f t="shared" si="23"/>
        <v/>
      </c>
      <c r="AH167" s="299"/>
      <c r="AI167" s="299"/>
      <c r="AJ167" s="299"/>
      <c r="AK167" s="299"/>
      <c r="AL167" s="299"/>
      <c r="AM167" s="299"/>
      <c r="AN167" s="299" t="str">
        <f t="shared" si="24"/>
        <v/>
      </c>
      <c r="AO167" s="299"/>
      <c r="AP167" s="299"/>
      <c r="AQ167" s="300"/>
      <c r="AR167" s="299"/>
    </row>
    <row r="168" spans="1:44" s="134" customFormat="1" ht="13.2" thickTop="1" thickBot="1" x14ac:dyDescent="0.65">
      <c r="A168" s="175">
        <f t="shared" si="22"/>
        <v>0</v>
      </c>
      <c r="B168" s="182" t="s">
        <v>1555</v>
      </c>
      <c r="C168" s="190"/>
      <c r="D168" s="183" t="s">
        <v>1555</v>
      </c>
      <c r="E168" s="191" t="s">
        <v>1555</v>
      </c>
      <c r="F168" s="192"/>
      <c r="G168" s="123"/>
      <c r="H168" s="124"/>
      <c r="I168" s="123"/>
      <c r="J168" s="327"/>
      <c r="K168" s="328" t="str">
        <f>IF(B168="Top of list","(NOT USED)",TEXT(VLOOKUP(B168,'Component Lvl List'!$A$3:$C$135,2,0),"")&amp;C168&amp;"."&amp;TEXT(VLOOKUP(D168,'Device Descriptor List'!$A$3:$C$357,2,0),"")&amp;TEXT(VLOOKUP(E168,'Device Descriptor List'!$A$3:$C$357,2,0),"")&amp;F168)</f>
        <v>(NOT USED)</v>
      </c>
      <c r="L168" s="327" t="str">
        <f>IF(K168="(NOT USED)","",TEXT(VLOOKUP(B168,'Component Lvl List'!$A$3:$C$135,3,0),"")&amp;C168&amp;" "&amp;TEXT(VLOOKUP(D168,'Device Descriptor List'!$A$3:$C$357,3,0),"")&amp;" "&amp;TEXT(VLOOKUP(E168,'Device Descriptor List'!$A$3:$C$357,3,0),"")&amp;F168)</f>
        <v/>
      </c>
      <c r="M168" s="329" t="s">
        <v>1672</v>
      </c>
      <c r="N168" s="329" t="str">
        <f>IF(K168="(NOT USED)","",VLOOKUP(M168,'Inputs Devices'!$A$3:$C$22,2,0))</f>
        <v/>
      </c>
      <c r="O168" s="329" t="str">
        <f>IF(K168="(NOT USED)","",VLOOKUP(M168,'Inputs Devices'!$A$3:$C$22,3,0))</f>
        <v/>
      </c>
      <c r="P168" s="329"/>
      <c r="Q168" s="329"/>
      <c r="R168" s="329"/>
      <c r="S168" s="329"/>
      <c r="T168" s="329"/>
      <c r="U168" s="329"/>
      <c r="V168" s="329"/>
      <c r="W168" s="329"/>
      <c r="X168" s="329"/>
      <c r="Y168" s="329"/>
      <c r="Z168" s="329"/>
      <c r="AA168" s="329"/>
      <c r="AB168" s="123"/>
      <c r="AC168" s="124"/>
      <c r="AD168" s="123"/>
      <c r="AE168" s="134" t="str">
        <f t="shared" si="25"/>
        <v/>
      </c>
      <c r="AF168" s="124"/>
      <c r="AG168" s="134" t="str">
        <f t="shared" si="23"/>
        <v/>
      </c>
      <c r="AH168" s="299"/>
      <c r="AI168" s="299"/>
      <c r="AJ168" s="299"/>
      <c r="AK168" s="299"/>
      <c r="AL168" s="299"/>
      <c r="AM168" s="299"/>
      <c r="AN168" s="299" t="str">
        <f t="shared" si="24"/>
        <v/>
      </c>
      <c r="AO168" s="299"/>
      <c r="AP168" s="299"/>
      <c r="AQ168" s="300"/>
      <c r="AR168" s="299"/>
    </row>
    <row r="169" spans="1:44" s="134" customFormat="1" ht="13.2" thickTop="1" thickBot="1" x14ac:dyDescent="0.65">
      <c r="A169" s="175">
        <f t="shared" si="22"/>
        <v>0</v>
      </c>
      <c r="B169" s="182" t="s">
        <v>1555</v>
      </c>
      <c r="C169" s="190"/>
      <c r="D169" s="183" t="s">
        <v>1555</v>
      </c>
      <c r="E169" s="191" t="s">
        <v>1555</v>
      </c>
      <c r="F169" s="192"/>
      <c r="G169" s="123"/>
      <c r="H169" s="124"/>
      <c r="I169" s="123"/>
      <c r="J169" s="330"/>
      <c r="K169" s="331" t="str">
        <f>IF(B169="Top of list","(NOT USED)",TEXT(VLOOKUP(B169,'Component Lvl List'!$A$3:$C$135,2,0),"")&amp;C169&amp;"."&amp;TEXT(VLOOKUP(D169,'Device Descriptor List'!$A$3:$C$357,2,0),"")&amp;TEXT(VLOOKUP(E169,'Device Descriptor List'!$A$3:$C$357,2,0),"")&amp;F169)</f>
        <v>(NOT USED)</v>
      </c>
      <c r="L169" s="332" t="str">
        <f>IF(K169="(NOT USED)","",TEXT(VLOOKUP(B169,'Component Lvl List'!$A$3:$C$135,3,0),"")&amp;C169&amp;" "&amp;TEXT(VLOOKUP(D169,'Device Descriptor List'!$A$3:$C$357,3,0),"")&amp;" "&amp;TEXT(VLOOKUP(E169,'Device Descriptor List'!$A$3:$C$357,3,0),"")&amp;F169)</f>
        <v/>
      </c>
      <c r="M169" s="333" t="s">
        <v>1672</v>
      </c>
      <c r="N169" s="333" t="str">
        <f>IF(K169="(NOT USED)","",VLOOKUP(M169,'Inputs Devices'!$A$3:$C$22,2,0))</f>
        <v/>
      </c>
      <c r="O169" s="333" t="str">
        <f>IF(K169="(NOT USED)","",VLOOKUP(M169,'Inputs Devices'!$A$3:$C$22,3,0))</f>
        <v/>
      </c>
      <c r="P169" s="333"/>
      <c r="Q169" s="333"/>
      <c r="R169" s="333"/>
      <c r="S169" s="333"/>
      <c r="T169" s="333"/>
      <c r="U169" s="333"/>
      <c r="V169" s="333"/>
      <c r="W169" s="333"/>
      <c r="X169" s="333"/>
      <c r="Y169" s="333"/>
      <c r="Z169" s="333"/>
      <c r="AA169" s="333"/>
      <c r="AB169" s="123"/>
      <c r="AC169" s="124"/>
      <c r="AD169" s="123"/>
      <c r="AE169" s="134" t="str">
        <f t="shared" si="25"/>
        <v/>
      </c>
      <c r="AF169" s="124"/>
      <c r="AG169" s="134" t="str">
        <f t="shared" si="23"/>
        <v/>
      </c>
      <c r="AH169" s="299"/>
      <c r="AI169" s="299"/>
      <c r="AJ169" s="299"/>
      <c r="AK169" s="299"/>
      <c r="AL169" s="299"/>
      <c r="AM169" s="299"/>
      <c r="AN169" s="299" t="str">
        <f t="shared" si="24"/>
        <v/>
      </c>
      <c r="AO169" s="299"/>
      <c r="AP169" s="299"/>
      <c r="AQ169" s="300"/>
      <c r="AR169" s="299"/>
    </row>
    <row r="170" spans="1:44" s="134" customFormat="1" ht="13.2" thickTop="1" thickBot="1" x14ac:dyDescent="0.65">
      <c r="A170" s="175">
        <f t="shared" si="22"/>
        <v>0</v>
      </c>
      <c r="B170" s="182" t="s">
        <v>1555</v>
      </c>
      <c r="C170" s="190"/>
      <c r="D170" s="183" t="s">
        <v>1555</v>
      </c>
      <c r="E170" s="191" t="s">
        <v>1555</v>
      </c>
      <c r="F170" s="192"/>
      <c r="G170" s="123"/>
      <c r="H170" s="124"/>
      <c r="I170" s="123"/>
      <c r="J170" s="327"/>
      <c r="K170" s="328" t="str">
        <f>IF(B170="Top of list","(NOT USED)",TEXT(VLOOKUP(B170,'Component Lvl List'!$A$3:$C$135,2,0),"")&amp;C170&amp;"."&amp;TEXT(VLOOKUP(D170,'Device Descriptor List'!$A$3:$C$357,2,0),"")&amp;TEXT(VLOOKUP(E170,'Device Descriptor List'!$A$3:$C$357,2,0),"")&amp;F170)</f>
        <v>(NOT USED)</v>
      </c>
      <c r="L170" s="327" t="str">
        <f>IF(K170="(NOT USED)","",TEXT(VLOOKUP(B170,'Component Lvl List'!$A$3:$C$135,3,0),"")&amp;C170&amp;" "&amp;TEXT(VLOOKUP(D170,'Device Descriptor List'!$A$3:$C$357,3,0),"")&amp;" "&amp;TEXT(VLOOKUP(E170,'Device Descriptor List'!$A$3:$C$357,3,0),"")&amp;F170)</f>
        <v/>
      </c>
      <c r="M170" s="329" t="s">
        <v>1672</v>
      </c>
      <c r="N170" s="329" t="str">
        <f>IF(K170="(NOT USED)","",VLOOKUP(M170,'Inputs Devices'!$A$3:$C$22,2,0))</f>
        <v/>
      </c>
      <c r="O170" s="329" t="str">
        <f>IF(K170="(NOT USED)","",VLOOKUP(M170,'Inputs Devices'!$A$3:$C$22,3,0))</f>
        <v/>
      </c>
      <c r="P170" s="329"/>
      <c r="Q170" s="329"/>
      <c r="R170" s="329"/>
      <c r="S170" s="329"/>
      <c r="T170" s="329"/>
      <c r="U170" s="329"/>
      <c r="V170" s="329"/>
      <c r="W170" s="329"/>
      <c r="X170" s="329"/>
      <c r="Y170" s="329"/>
      <c r="Z170" s="329"/>
      <c r="AA170" s="329"/>
      <c r="AB170" s="123"/>
      <c r="AC170" s="124"/>
      <c r="AD170" s="123"/>
      <c r="AE170" s="134" t="str">
        <f t="shared" si="25"/>
        <v/>
      </c>
      <c r="AF170" s="124"/>
      <c r="AG170" s="134" t="str">
        <f t="shared" si="23"/>
        <v/>
      </c>
      <c r="AH170" s="299"/>
      <c r="AI170" s="299"/>
      <c r="AJ170" s="299"/>
      <c r="AK170" s="299"/>
      <c r="AL170" s="299"/>
      <c r="AM170" s="299"/>
      <c r="AN170" s="299" t="str">
        <f t="shared" si="24"/>
        <v/>
      </c>
      <c r="AO170" s="299"/>
      <c r="AP170" s="299"/>
      <c r="AQ170" s="300"/>
      <c r="AR170" s="299"/>
    </row>
    <row r="171" spans="1:44" s="134" customFormat="1" ht="13.2" thickTop="1" thickBot="1" x14ac:dyDescent="0.65">
      <c r="A171" s="175">
        <f t="shared" si="22"/>
        <v>0</v>
      </c>
      <c r="B171" s="182" t="s">
        <v>1555</v>
      </c>
      <c r="C171" s="190"/>
      <c r="D171" s="183" t="s">
        <v>1555</v>
      </c>
      <c r="E171" s="191" t="s">
        <v>1555</v>
      </c>
      <c r="F171" s="192"/>
      <c r="G171" s="123"/>
      <c r="H171" s="124"/>
      <c r="I171" s="123"/>
      <c r="J171" s="330"/>
      <c r="K171" s="331" t="str">
        <f>IF(B171="Top of list","(NOT USED)",TEXT(VLOOKUP(B171,'Component Lvl List'!$A$3:$C$135,2,0),"")&amp;C171&amp;"."&amp;TEXT(VLOOKUP(D171,'Device Descriptor List'!$A$3:$C$357,2,0),"")&amp;TEXT(VLOOKUP(E171,'Device Descriptor List'!$A$3:$C$357,2,0),"")&amp;F171)</f>
        <v>(NOT USED)</v>
      </c>
      <c r="L171" s="332" t="str">
        <f>IF(K171="(NOT USED)","",TEXT(VLOOKUP(B171,'Component Lvl List'!$A$3:$C$135,3,0),"")&amp;C171&amp;" "&amp;TEXT(VLOOKUP(D171,'Device Descriptor List'!$A$3:$C$357,3,0),"")&amp;" "&amp;TEXT(VLOOKUP(E171,'Device Descriptor List'!$A$3:$C$357,3,0),"")&amp;F171)</f>
        <v/>
      </c>
      <c r="M171" s="333" t="s">
        <v>1672</v>
      </c>
      <c r="N171" s="333" t="str">
        <f>IF(K171="(NOT USED)","",VLOOKUP(M171,'Inputs Devices'!$A$3:$C$22,2,0))</f>
        <v/>
      </c>
      <c r="O171" s="333" t="str">
        <f>IF(K171="(NOT USED)","",VLOOKUP(M171,'Inputs Devices'!$A$3:$C$22,3,0))</f>
        <v/>
      </c>
      <c r="P171" s="333"/>
      <c r="Q171" s="333"/>
      <c r="R171" s="333"/>
      <c r="S171" s="333"/>
      <c r="T171" s="333"/>
      <c r="U171" s="333"/>
      <c r="V171" s="333"/>
      <c r="W171" s="333"/>
      <c r="X171" s="333"/>
      <c r="Y171" s="333"/>
      <c r="Z171" s="333"/>
      <c r="AA171" s="333"/>
      <c r="AB171" s="123"/>
      <c r="AC171" s="124"/>
      <c r="AD171" s="123"/>
      <c r="AE171" s="134" t="str">
        <f t="shared" si="25"/>
        <v/>
      </c>
      <c r="AF171" s="124"/>
      <c r="AG171" s="134" t="str">
        <f t="shared" si="23"/>
        <v/>
      </c>
      <c r="AH171" s="299"/>
      <c r="AI171" s="299"/>
      <c r="AJ171" s="299"/>
      <c r="AK171" s="299"/>
      <c r="AL171" s="299"/>
      <c r="AM171" s="299"/>
      <c r="AN171" s="299" t="str">
        <f t="shared" si="24"/>
        <v/>
      </c>
      <c r="AO171" s="299"/>
      <c r="AP171" s="299"/>
      <c r="AQ171" s="300"/>
      <c r="AR171" s="299"/>
    </row>
    <row r="172" spans="1:44" s="134" customFormat="1" ht="13.2" thickTop="1" thickBot="1" x14ac:dyDescent="0.65">
      <c r="A172" s="175">
        <f t="shared" si="22"/>
        <v>0</v>
      </c>
      <c r="B172" s="182" t="s">
        <v>1555</v>
      </c>
      <c r="C172" s="190"/>
      <c r="D172" s="183" t="s">
        <v>1555</v>
      </c>
      <c r="E172" s="191" t="s">
        <v>1555</v>
      </c>
      <c r="F172" s="192"/>
      <c r="G172" s="123"/>
      <c r="H172" s="124"/>
      <c r="I172" s="123"/>
      <c r="J172" s="327"/>
      <c r="K172" s="328" t="str">
        <f>IF(B172="Top of list","(NOT USED)",TEXT(VLOOKUP(B172,'Component Lvl List'!$A$3:$C$135,2,0),"")&amp;C172&amp;"."&amp;TEXT(VLOOKUP(D172,'Device Descriptor List'!$A$3:$C$357,2,0),"")&amp;TEXT(VLOOKUP(E172,'Device Descriptor List'!$A$3:$C$357,2,0),"")&amp;F172)</f>
        <v>(NOT USED)</v>
      </c>
      <c r="L172" s="327" t="str">
        <f>IF(K172="(NOT USED)","",TEXT(VLOOKUP(B172,'Component Lvl List'!$A$3:$C$135,3,0),"")&amp;C172&amp;" "&amp;TEXT(VLOOKUP(D172,'Device Descriptor List'!$A$3:$C$357,3,0),"")&amp;" "&amp;TEXT(VLOOKUP(E172,'Device Descriptor List'!$A$3:$C$357,3,0),"")&amp;F172)</f>
        <v/>
      </c>
      <c r="M172" s="329" t="s">
        <v>1672</v>
      </c>
      <c r="N172" s="329" t="str">
        <f>IF(K172="(NOT USED)","",VLOOKUP(M172,'Inputs Devices'!$A$3:$C$22,2,0))</f>
        <v/>
      </c>
      <c r="O172" s="329" t="str">
        <f>IF(K172="(NOT USED)","",VLOOKUP(M172,'Inputs Devices'!$A$3:$C$22,3,0))</f>
        <v/>
      </c>
      <c r="P172" s="329"/>
      <c r="Q172" s="329"/>
      <c r="R172" s="329"/>
      <c r="S172" s="329"/>
      <c r="T172" s="329"/>
      <c r="U172" s="329"/>
      <c r="V172" s="329"/>
      <c r="W172" s="329"/>
      <c r="X172" s="329"/>
      <c r="Y172" s="329"/>
      <c r="Z172" s="329"/>
      <c r="AA172" s="329"/>
      <c r="AB172" s="123"/>
      <c r="AC172" s="124"/>
      <c r="AD172" s="123"/>
      <c r="AE172" s="134" t="str">
        <f t="shared" si="25"/>
        <v/>
      </c>
      <c r="AF172" s="124"/>
      <c r="AG172" s="134" t="str">
        <f t="shared" si="23"/>
        <v/>
      </c>
      <c r="AH172" s="299"/>
      <c r="AI172" s="299"/>
      <c r="AJ172" s="299"/>
      <c r="AK172" s="299"/>
      <c r="AL172" s="299"/>
      <c r="AM172" s="299"/>
      <c r="AN172" s="299" t="str">
        <f t="shared" si="24"/>
        <v/>
      </c>
      <c r="AO172" s="299"/>
      <c r="AP172" s="299"/>
      <c r="AQ172" s="300"/>
      <c r="AR172" s="299"/>
    </row>
    <row r="173" spans="1:44" s="134" customFormat="1" ht="13.2" thickTop="1" thickBot="1" x14ac:dyDescent="0.65">
      <c r="A173" s="175">
        <f t="shared" si="22"/>
        <v>0</v>
      </c>
      <c r="B173" s="182" t="s">
        <v>1555</v>
      </c>
      <c r="C173" s="190"/>
      <c r="D173" s="183" t="s">
        <v>1555</v>
      </c>
      <c r="E173" s="191" t="s">
        <v>1555</v>
      </c>
      <c r="F173" s="192"/>
      <c r="G173" s="123"/>
      <c r="H173" s="124"/>
      <c r="I173" s="123"/>
      <c r="J173" s="330"/>
      <c r="K173" s="331" t="str">
        <f>IF(B173="Top of list","(NOT USED)",TEXT(VLOOKUP(B173,'Component Lvl List'!$A$3:$C$135,2,0),"")&amp;C173&amp;"."&amp;TEXT(VLOOKUP(D173,'Device Descriptor List'!$A$3:$C$357,2,0),"")&amp;TEXT(VLOOKUP(E173,'Device Descriptor List'!$A$3:$C$357,2,0),"")&amp;F173)</f>
        <v>(NOT USED)</v>
      </c>
      <c r="L173" s="332" t="str">
        <f>IF(K173="(NOT USED)","",TEXT(VLOOKUP(B173,'Component Lvl List'!$A$3:$C$135,3,0),"")&amp;C173&amp;" "&amp;TEXT(VLOOKUP(D173,'Device Descriptor List'!$A$3:$C$357,3,0),"")&amp;" "&amp;TEXT(VLOOKUP(E173,'Device Descriptor List'!$A$3:$C$357,3,0),"")&amp;F173)</f>
        <v/>
      </c>
      <c r="M173" s="333" t="s">
        <v>1672</v>
      </c>
      <c r="N173" s="333" t="str">
        <f>IF(K173="(NOT USED)","",VLOOKUP(M173,'Inputs Devices'!$A$3:$C$22,2,0))</f>
        <v/>
      </c>
      <c r="O173" s="333" t="str">
        <f>IF(K173="(NOT USED)","",VLOOKUP(M173,'Inputs Devices'!$A$3:$C$22,3,0))</f>
        <v/>
      </c>
      <c r="P173" s="333"/>
      <c r="Q173" s="333"/>
      <c r="R173" s="333"/>
      <c r="S173" s="333"/>
      <c r="T173" s="333"/>
      <c r="U173" s="333"/>
      <c r="V173" s="333"/>
      <c r="W173" s="333"/>
      <c r="X173" s="333"/>
      <c r="Y173" s="333"/>
      <c r="Z173" s="333"/>
      <c r="AA173" s="333"/>
      <c r="AB173" s="123"/>
      <c r="AC173" s="124"/>
      <c r="AD173" s="123"/>
      <c r="AE173" s="134" t="str">
        <f t="shared" si="25"/>
        <v/>
      </c>
      <c r="AF173" s="124"/>
      <c r="AG173" s="134" t="str">
        <f t="shared" si="23"/>
        <v/>
      </c>
      <c r="AH173" s="299"/>
      <c r="AI173" s="299"/>
      <c r="AJ173" s="299"/>
      <c r="AK173" s="299"/>
      <c r="AL173" s="299"/>
      <c r="AM173" s="299"/>
      <c r="AN173" s="299" t="str">
        <f t="shared" si="24"/>
        <v/>
      </c>
      <c r="AO173" s="299"/>
      <c r="AP173" s="299"/>
      <c r="AQ173" s="300"/>
      <c r="AR173" s="299"/>
    </row>
    <row r="174" spans="1:44" s="134" customFormat="1" ht="12.9" thickTop="1" x14ac:dyDescent="0.6">
      <c r="A174" s="196" t="str">
        <f>J174</f>
        <v>Network Points</v>
      </c>
      <c r="B174" s="138"/>
      <c r="C174" s="138"/>
      <c r="D174" s="138"/>
      <c r="E174" s="138"/>
      <c r="F174" s="138"/>
      <c r="G174" s="123"/>
      <c r="H174" s="124"/>
      <c r="I174" s="123"/>
      <c r="J174" s="369" t="s">
        <v>87</v>
      </c>
      <c r="K174" s="369"/>
      <c r="L174" s="369"/>
      <c r="M174" s="369"/>
      <c r="N174" s="369"/>
      <c r="O174" s="369"/>
      <c r="P174" s="369"/>
      <c r="Q174" s="369"/>
      <c r="R174" s="369"/>
      <c r="S174" s="369"/>
      <c r="T174" s="369"/>
      <c r="U174" s="369"/>
      <c r="V174" s="369"/>
      <c r="W174" s="369"/>
      <c r="X174" s="369"/>
      <c r="Y174" s="369"/>
      <c r="Z174" s="369"/>
      <c r="AA174" s="369"/>
      <c r="AB174" s="123"/>
      <c r="AC174" s="124"/>
      <c r="AD174" s="123"/>
      <c r="AE174" s="134" t="str">
        <f t="shared" si="25"/>
        <v>0.0-?.</v>
      </c>
      <c r="AF174" s="124"/>
      <c r="AG174" s="138" t="str">
        <f>J174</f>
        <v>Network Points</v>
      </c>
      <c r="AH174" s="291"/>
      <c r="AI174" s="291"/>
      <c r="AJ174" s="291"/>
      <c r="AK174" s="291"/>
      <c r="AL174" s="291"/>
      <c r="AM174" s="291"/>
      <c r="AN174" s="291"/>
      <c r="AO174" s="291"/>
      <c r="AP174" s="291"/>
      <c r="AQ174" s="301"/>
      <c r="AR174" s="291"/>
    </row>
    <row r="175" spans="1:44" s="135" customFormat="1" ht="12.9" thickBot="1" x14ac:dyDescent="0.65">
      <c r="A175" s="174"/>
      <c r="G175" s="123"/>
      <c r="H175" s="124"/>
      <c r="I175" s="123"/>
      <c r="J175" s="325" t="s">
        <v>253</v>
      </c>
      <c r="K175" s="326"/>
      <c r="L175" s="326"/>
      <c r="M175" s="326"/>
      <c r="N175" s="326"/>
      <c r="O175" s="326"/>
      <c r="P175" s="326"/>
      <c r="Q175" s="326"/>
      <c r="R175" s="326"/>
      <c r="S175" s="326"/>
      <c r="T175" s="326"/>
      <c r="U175" s="326"/>
      <c r="V175" s="326"/>
      <c r="W175" s="326"/>
      <c r="X175" s="326"/>
      <c r="Y175" s="326"/>
      <c r="Z175" s="326"/>
      <c r="AA175" s="326"/>
      <c r="AB175" s="123"/>
      <c r="AC175" s="124"/>
      <c r="AD175" s="123"/>
      <c r="AE175" s="134" t="str">
        <f t="shared" si="25"/>
        <v>0.0-?.</v>
      </c>
      <c r="AF175" s="124"/>
      <c r="AH175" s="297"/>
      <c r="AI175" s="297"/>
      <c r="AJ175" s="297"/>
      <c r="AK175" s="297"/>
      <c r="AL175" s="297"/>
      <c r="AM175" s="297"/>
      <c r="AN175" s="297"/>
      <c r="AO175" s="297"/>
      <c r="AP175" s="297"/>
      <c r="AQ175" s="298"/>
      <c r="AR175" s="297"/>
    </row>
    <row r="176" spans="1:44" s="134" customFormat="1" ht="13.2" thickTop="1" thickBot="1" x14ac:dyDescent="0.65">
      <c r="A176" s="175">
        <f t="shared" ref="A176:A185" si="26">IF(K176="(NOT USED)",0,$Y$5+$Y$6+(LEN(K176)))</f>
        <v>0</v>
      </c>
      <c r="B176" s="182" t="s">
        <v>1555</v>
      </c>
      <c r="C176" s="190"/>
      <c r="D176" s="183" t="s">
        <v>1555</v>
      </c>
      <c r="E176" s="191" t="s">
        <v>1555</v>
      </c>
      <c r="F176" s="192"/>
      <c r="G176" s="123"/>
      <c r="H176" s="124"/>
      <c r="I176" s="123"/>
      <c r="J176" s="327"/>
      <c r="K176" s="328" t="str">
        <f>IF(B176="Top of list","(NOT USED)",TEXT(VLOOKUP(B176,'Component Lvl List'!$A$3:$C$135,2,0),"")&amp;C176&amp;"."&amp;TEXT(VLOOKUP(D176,'Device Descriptor List'!$A$3:$C$357,2,0),"")&amp;TEXT(VLOOKUP(E176,'Device Descriptor List'!$A$3:$C$357,2,0),"")&amp;F176)</f>
        <v>(NOT USED)</v>
      </c>
      <c r="L176" s="327" t="str">
        <f>IF(K176="(NOT USED)","",TEXT(VLOOKUP(B176,'Component Lvl List'!$A$3:$C$135,3,0),"")&amp;C176&amp;" "&amp;TEXT(VLOOKUP(D176,'Device Descriptor List'!$A$3:$C$357,3,0),"")&amp;" "&amp;TEXT(VLOOKUP(E176,'Device Descriptor List'!$A$3:$C$357,3,0),"")&amp;F176)</f>
        <v/>
      </c>
      <c r="M176" s="329" t="s">
        <v>1672</v>
      </c>
      <c r="N176" s="329" t="str">
        <f>IF(K176="(NOT USED)","",VLOOKUP(M176,'Inputs Devices'!$A$3:$C$22,2,0))</f>
        <v/>
      </c>
      <c r="O176" s="329" t="str">
        <f>IF(K176="(NOT USED)","",VLOOKUP(M176,'Inputs Devices'!$A$3:$C$22,3,0))</f>
        <v/>
      </c>
      <c r="P176" s="329"/>
      <c r="Q176" s="329"/>
      <c r="R176" s="329"/>
      <c r="S176" s="329"/>
      <c r="T176" s="329"/>
      <c r="U176" s="329"/>
      <c r="V176" s="329"/>
      <c r="W176" s="329"/>
      <c r="X176" s="329"/>
      <c r="Y176" s="329"/>
      <c r="Z176" s="329"/>
      <c r="AA176" s="329"/>
      <c r="AB176" s="123"/>
      <c r="AC176" s="124"/>
      <c r="AD176" s="123"/>
      <c r="AE176" s="134" t="str">
        <f t="shared" si="25"/>
        <v/>
      </c>
      <c r="AF176" s="124"/>
      <c r="AG176" s="134" t="str">
        <f t="shared" ref="AG176:AG185" si="27">IF(OR(K176="",K176="(NOT USED)"),"",K176)</f>
        <v/>
      </c>
      <c r="AH176" s="299"/>
      <c r="AI176" s="299"/>
      <c r="AJ176" s="299"/>
      <c r="AK176" s="299"/>
      <c r="AL176" s="299"/>
      <c r="AM176" s="299"/>
      <c r="AN176" s="299"/>
      <c r="AO176" s="299" t="str">
        <f>IF(OR($AG176="",$M176="Existing"),"","X")</f>
        <v/>
      </c>
      <c r="AP176" s="299"/>
      <c r="AQ176" s="300"/>
      <c r="AR176" s="299"/>
    </row>
    <row r="177" spans="1:44" s="134" customFormat="1" ht="13.2" thickTop="1" thickBot="1" x14ac:dyDescent="0.65">
      <c r="A177" s="175">
        <f t="shared" si="26"/>
        <v>0</v>
      </c>
      <c r="B177" s="182" t="s">
        <v>1555</v>
      </c>
      <c r="C177" s="190"/>
      <c r="D177" s="183" t="s">
        <v>1555</v>
      </c>
      <c r="E177" s="191" t="s">
        <v>1555</v>
      </c>
      <c r="F177" s="192"/>
      <c r="G177" s="136"/>
      <c r="H177" s="308"/>
      <c r="I177" s="321"/>
      <c r="J177" s="330"/>
      <c r="K177" s="331" t="str">
        <f>IF(B177="Top of list","(NOT USED)",TEXT(VLOOKUP(B177,'Component Lvl List'!$A$3:$C$135,2,0),"")&amp;C177&amp;"."&amp;TEXT(VLOOKUP(D177,'Device Descriptor List'!$A$3:$C$357,2,0),"")&amp;TEXT(VLOOKUP(E177,'Device Descriptor List'!$A$3:$C$357,2,0),"")&amp;F177)</f>
        <v>(NOT USED)</v>
      </c>
      <c r="L177" s="332" t="str">
        <f>IF(K177="(NOT USED)","",TEXT(VLOOKUP(B177,'Component Lvl List'!$A$3:$C$135,3,0),"")&amp;C177&amp;" "&amp;TEXT(VLOOKUP(D177,'Device Descriptor List'!$A$3:$C$357,3,0),"")&amp;" "&amp;TEXT(VLOOKUP(E177,'Device Descriptor List'!$A$3:$C$357,3,0),"")&amp;F177)</f>
        <v/>
      </c>
      <c r="M177" s="333" t="s">
        <v>1672</v>
      </c>
      <c r="N177" s="333" t="str">
        <f>IF(K177="(NOT USED)","",VLOOKUP(M177,'Inputs Devices'!$A$3:$C$22,2,0))</f>
        <v/>
      </c>
      <c r="O177" s="333" t="str">
        <f>IF(K177="(NOT USED)","",VLOOKUP(M177,'Inputs Devices'!$A$3:$C$22,3,0))</f>
        <v/>
      </c>
      <c r="P177" s="333"/>
      <c r="Q177" s="333"/>
      <c r="R177" s="333"/>
      <c r="S177" s="333"/>
      <c r="T177" s="333"/>
      <c r="U177" s="333"/>
      <c r="V177" s="333"/>
      <c r="W177" s="333"/>
      <c r="X177" s="333"/>
      <c r="Y177" s="333"/>
      <c r="Z177" s="333"/>
      <c r="AA177" s="333"/>
      <c r="AB177" s="305"/>
      <c r="AC177" s="308"/>
      <c r="AD177" s="136"/>
      <c r="AE177" s="134" t="str">
        <f t="shared" si="25"/>
        <v/>
      </c>
      <c r="AF177" s="124"/>
      <c r="AG177" s="134" t="str">
        <f t="shared" si="27"/>
        <v/>
      </c>
      <c r="AH177" s="299"/>
      <c r="AI177" s="299"/>
      <c r="AJ177" s="299"/>
      <c r="AK177" s="299"/>
      <c r="AL177" s="299"/>
      <c r="AM177" s="299"/>
      <c r="AN177" s="299"/>
      <c r="AO177" s="299" t="str">
        <f>IF(OR($AG177="",$M177="Existing"),"","X")</f>
        <v/>
      </c>
      <c r="AP177" s="299"/>
      <c r="AQ177" s="300"/>
      <c r="AR177" s="299"/>
    </row>
    <row r="178" spans="1:44" s="134" customFormat="1" ht="13.2" thickTop="1" thickBot="1" x14ac:dyDescent="0.65">
      <c r="A178" s="175">
        <f t="shared" si="26"/>
        <v>0</v>
      </c>
      <c r="B178" s="182" t="s">
        <v>1555</v>
      </c>
      <c r="C178" s="190"/>
      <c r="D178" s="183" t="s">
        <v>1555</v>
      </c>
      <c r="E178" s="191" t="s">
        <v>1555</v>
      </c>
      <c r="F178" s="192"/>
      <c r="G178" s="123"/>
      <c r="H178" s="124"/>
      <c r="I178" s="123"/>
      <c r="J178" s="330"/>
      <c r="K178" s="331" t="str">
        <f>IF(B178="Top of list","(NOT USED)",TEXT(VLOOKUP(B178,'Component Lvl List'!$A$3:$C$135,2,0),"")&amp;C178&amp;"."&amp;TEXT(VLOOKUP(D178,'Device Descriptor List'!$A$3:$C$357,2,0),"")&amp;TEXT(VLOOKUP(E178,'Device Descriptor List'!$A$3:$C$357,2,0),"")&amp;F178)</f>
        <v>(NOT USED)</v>
      </c>
      <c r="L178" s="332" t="str">
        <f>IF(K178="(NOT USED)","",TEXT(VLOOKUP(B178,'Component Lvl List'!$A$3:$C$135,3,0),"")&amp;C178&amp;" "&amp;TEXT(VLOOKUP(D178,'Device Descriptor List'!$A$3:$C$357,3,0),"")&amp;" "&amp;TEXT(VLOOKUP(E178,'Device Descriptor List'!$A$3:$C$357,3,0),"")&amp;F178)</f>
        <v/>
      </c>
      <c r="M178" s="333" t="s">
        <v>1672</v>
      </c>
      <c r="N178" s="333" t="str">
        <f>IF(K178="(NOT USED)","",VLOOKUP(M178,'Inputs Devices'!$A$3:$C$22,2,0))</f>
        <v/>
      </c>
      <c r="O178" s="333" t="str">
        <f>IF(K178="(NOT USED)","",VLOOKUP(M178,'Inputs Devices'!$A$3:$C$22,3,0))</f>
        <v/>
      </c>
      <c r="P178" s="333"/>
      <c r="Q178" s="333"/>
      <c r="R178" s="333"/>
      <c r="S178" s="333"/>
      <c r="T178" s="333"/>
      <c r="U178" s="333"/>
      <c r="V178" s="333"/>
      <c r="W178" s="333"/>
      <c r="X178" s="333"/>
      <c r="Y178" s="333"/>
      <c r="Z178" s="333"/>
      <c r="AA178" s="333"/>
      <c r="AB178" s="123"/>
      <c r="AC178" s="124"/>
      <c r="AD178" s="123"/>
      <c r="AE178" s="134" t="str">
        <f t="shared" si="25"/>
        <v/>
      </c>
      <c r="AF178" s="124"/>
      <c r="AG178" s="134" t="str">
        <f t="shared" si="27"/>
        <v/>
      </c>
      <c r="AH178" s="299"/>
      <c r="AI178" s="299"/>
      <c r="AJ178" s="299"/>
      <c r="AK178" s="299"/>
      <c r="AL178" s="299"/>
      <c r="AM178" s="299"/>
      <c r="AN178" s="299"/>
      <c r="AO178" s="299" t="str">
        <f>IF(OR($AG178="",$M178="Existing"),"","X")</f>
        <v/>
      </c>
      <c r="AP178" s="299"/>
      <c r="AQ178" s="300"/>
      <c r="AR178" s="299"/>
    </row>
    <row r="179" spans="1:44" s="134" customFormat="1" ht="13.2" thickTop="1" thickBot="1" x14ac:dyDescent="0.65">
      <c r="A179" s="175">
        <f t="shared" si="26"/>
        <v>0</v>
      </c>
      <c r="B179" s="182" t="s">
        <v>1555</v>
      </c>
      <c r="C179" s="190"/>
      <c r="D179" s="183" t="s">
        <v>1555</v>
      </c>
      <c r="E179" s="191" t="s">
        <v>1555</v>
      </c>
      <c r="F179" s="192"/>
      <c r="G179" s="123"/>
      <c r="H179" s="124"/>
      <c r="I179" s="123"/>
      <c r="J179" s="327"/>
      <c r="K179" s="328" t="str">
        <f>IF(B179="Top of list","(NOT USED)",TEXT(VLOOKUP(B179,'Component Lvl List'!$A$3:$C$135,2,0),"")&amp;C179&amp;"."&amp;TEXT(VLOOKUP(D179,'Device Descriptor List'!$A$3:$C$357,2,0),"")&amp;TEXT(VLOOKUP(E179,'Device Descriptor List'!$A$3:$C$357,2,0),"")&amp;F179)</f>
        <v>(NOT USED)</v>
      </c>
      <c r="L179" s="327" t="str">
        <f>IF(K179="(NOT USED)","",TEXT(VLOOKUP(B179,'Component Lvl List'!$A$3:$C$135,3,0),"")&amp;C179&amp;" "&amp;TEXT(VLOOKUP(D179,'Device Descriptor List'!$A$3:$C$357,3,0),"")&amp;" "&amp;TEXT(VLOOKUP(E179,'Device Descriptor List'!$A$3:$C$357,3,0),"")&amp;F179)</f>
        <v/>
      </c>
      <c r="M179" s="329" t="s">
        <v>1672</v>
      </c>
      <c r="N179" s="329" t="str">
        <f>IF(K179="(NOT USED)","",VLOOKUP(M179,'Inputs Devices'!$A$3:$C$22,2,0))</f>
        <v/>
      </c>
      <c r="O179" s="329" t="str">
        <f>IF(K179="(NOT USED)","",VLOOKUP(M179,'Inputs Devices'!$A$3:$C$22,3,0))</f>
        <v/>
      </c>
      <c r="P179" s="329"/>
      <c r="Q179" s="329"/>
      <c r="R179" s="329"/>
      <c r="S179" s="329"/>
      <c r="T179" s="329"/>
      <c r="U179" s="329"/>
      <c r="V179" s="329"/>
      <c r="W179" s="329"/>
      <c r="X179" s="329"/>
      <c r="Y179" s="329"/>
      <c r="Z179" s="329"/>
      <c r="AA179" s="329"/>
      <c r="AB179" s="123"/>
      <c r="AC179" s="124"/>
      <c r="AD179" s="123"/>
      <c r="AE179" s="134" t="str">
        <f t="shared" si="25"/>
        <v/>
      </c>
      <c r="AF179" s="124"/>
      <c r="AG179" s="134" t="str">
        <f t="shared" si="27"/>
        <v/>
      </c>
      <c r="AH179" s="299"/>
      <c r="AI179" s="299"/>
      <c r="AJ179" s="299"/>
      <c r="AK179" s="299"/>
      <c r="AL179" s="299"/>
      <c r="AM179" s="299"/>
      <c r="AN179" s="299"/>
      <c r="AO179" s="299" t="str">
        <f t="shared" ref="AO179:AO180" si="28">IF($AG179="","","X")</f>
        <v/>
      </c>
      <c r="AP179" s="299"/>
      <c r="AQ179" s="300"/>
      <c r="AR179" s="299"/>
    </row>
    <row r="180" spans="1:44" s="134" customFormat="1" ht="13.2" thickTop="1" thickBot="1" x14ac:dyDescent="0.65">
      <c r="A180" s="175">
        <f t="shared" si="26"/>
        <v>0</v>
      </c>
      <c r="B180" s="182" t="s">
        <v>1555</v>
      </c>
      <c r="C180" s="190"/>
      <c r="D180" s="183" t="s">
        <v>1555</v>
      </c>
      <c r="E180" s="191" t="s">
        <v>1555</v>
      </c>
      <c r="F180" s="192"/>
      <c r="G180" s="123"/>
      <c r="H180" s="124"/>
      <c r="I180" s="123"/>
      <c r="J180" s="330"/>
      <c r="K180" s="331" t="str">
        <f>IF(B180="Top of list","(NOT USED)",TEXT(VLOOKUP(B180,'Component Lvl List'!$A$3:$C$135,2,0),"")&amp;C180&amp;"."&amp;TEXT(VLOOKUP(D180,'Device Descriptor List'!$A$3:$C$357,2,0),"")&amp;TEXT(VLOOKUP(E180,'Device Descriptor List'!$A$3:$C$357,2,0),"")&amp;F180)</f>
        <v>(NOT USED)</v>
      </c>
      <c r="L180" s="332" t="str">
        <f>IF(K180="(NOT USED)","",TEXT(VLOOKUP(B180,'Component Lvl List'!$A$3:$C$135,3,0),"")&amp;C180&amp;" "&amp;TEXT(VLOOKUP(D180,'Device Descriptor List'!$A$3:$C$357,3,0),"")&amp;" "&amp;TEXT(VLOOKUP(E180,'Device Descriptor List'!$A$3:$C$357,3,0),"")&amp;F180)</f>
        <v/>
      </c>
      <c r="M180" s="333" t="s">
        <v>1672</v>
      </c>
      <c r="N180" s="333" t="str">
        <f>IF(K180="(NOT USED)","",VLOOKUP(M180,'Inputs Devices'!$A$3:$C$22,2,0))</f>
        <v/>
      </c>
      <c r="O180" s="333" t="str">
        <f>IF(K180="(NOT USED)","",VLOOKUP(M180,'Inputs Devices'!$A$3:$C$22,3,0))</f>
        <v/>
      </c>
      <c r="P180" s="333"/>
      <c r="Q180" s="333"/>
      <c r="R180" s="333"/>
      <c r="S180" s="333"/>
      <c r="T180" s="333"/>
      <c r="U180" s="333"/>
      <c r="V180" s="333"/>
      <c r="W180" s="333"/>
      <c r="X180" s="333"/>
      <c r="Y180" s="333"/>
      <c r="Z180" s="333"/>
      <c r="AA180" s="333"/>
      <c r="AB180" s="123"/>
      <c r="AC180" s="124"/>
      <c r="AD180" s="123"/>
      <c r="AE180" s="134" t="str">
        <f t="shared" ref="AE180:AE196" si="29">IF(K180="(NOT USED)","",$L$4&amp;"."&amp;K180)</f>
        <v/>
      </c>
      <c r="AF180" s="124"/>
      <c r="AG180" s="134" t="str">
        <f t="shared" si="27"/>
        <v/>
      </c>
      <c r="AH180" s="299"/>
      <c r="AI180" s="299"/>
      <c r="AJ180" s="299"/>
      <c r="AK180" s="299"/>
      <c r="AL180" s="299"/>
      <c r="AM180" s="299"/>
      <c r="AN180" s="299"/>
      <c r="AO180" s="299" t="str">
        <f t="shared" si="28"/>
        <v/>
      </c>
      <c r="AP180" s="299"/>
      <c r="AQ180" s="300"/>
      <c r="AR180" s="299"/>
    </row>
    <row r="181" spans="1:44" s="134" customFormat="1" ht="13.2" thickTop="1" thickBot="1" x14ac:dyDescent="0.65">
      <c r="A181" s="175">
        <f t="shared" si="26"/>
        <v>0</v>
      </c>
      <c r="B181" s="182" t="s">
        <v>1555</v>
      </c>
      <c r="C181" s="190"/>
      <c r="D181" s="183" t="s">
        <v>1555</v>
      </c>
      <c r="E181" s="191" t="s">
        <v>1555</v>
      </c>
      <c r="F181" s="192"/>
      <c r="G181" s="137"/>
      <c r="H181" s="309"/>
      <c r="I181" s="322"/>
      <c r="J181" s="327"/>
      <c r="K181" s="328" t="str">
        <f>IF(B181="Top of list","(NOT USED)",TEXT(VLOOKUP(B181,'Component Lvl List'!$A$3:$C$135,2,0),"")&amp;C181&amp;"."&amp;TEXT(VLOOKUP(D181,'Device Descriptor List'!$A$3:$C$357,2,0),"")&amp;TEXT(VLOOKUP(E181,'Device Descriptor List'!$A$3:$C$357,2,0),"")&amp;F181)</f>
        <v>(NOT USED)</v>
      </c>
      <c r="L181" s="327" t="str">
        <f>IF(K181="(NOT USED)","",TEXT(VLOOKUP(B181,'Component Lvl List'!$A$3:$C$135,3,0),"")&amp;C181&amp;" "&amp;TEXT(VLOOKUP(D181,'Device Descriptor List'!$A$3:$C$357,3,0),"")&amp;" "&amp;TEXT(VLOOKUP(E181,'Device Descriptor List'!$A$3:$C$357,3,0),"")&amp;F181)</f>
        <v/>
      </c>
      <c r="M181" s="329" t="s">
        <v>1672</v>
      </c>
      <c r="N181" s="329" t="str">
        <f>IF(K181="(NOT USED)","",VLOOKUP(M181,'Inputs Devices'!$A$3:$C$22,2,0))</f>
        <v/>
      </c>
      <c r="O181" s="329" t="str">
        <f>IF(K181="(NOT USED)","",VLOOKUP(M181,'Inputs Devices'!$A$3:$C$22,3,0))</f>
        <v/>
      </c>
      <c r="P181" s="329"/>
      <c r="Q181" s="329"/>
      <c r="R181" s="329"/>
      <c r="S181" s="329"/>
      <c r="T181" s="329"/>
      <c r="U181" s="329"/>
      <c r="V181" s="329"/>
      <c r="W181" s="329"/>
      <c r="X181" s="329"/>
      <c r="Y181" s="329"/>
      <c r="Z181" s="329"/>
      <c r="AA181" s="329"/>
      <c r="AB181" s="306"/>
      <c r="AC181" s="309"/>
      <c r="AD181" s="307"/>
      <c r="AE181" s="134" t="str">
        <f t="shared" si="29"/>
        <v/>
      </c>
      <c r="AF181" s="124"/>
      <c r="AG181" s="134" t="str">
        <f t="shared" si="27"/>
        <v/>
      </c>
      <c r="AH181" s="299"/>
      <c r="AI181" s="299"/>
      <c r="AJ181" s="299"/>
      <c r="AK181" s="299"/>
      <c r="AL181" s="299"/>
      <c r="AM181" s="299"/>
      <c r="AN181" s="299"/>
      <c r="AO181" s="299" t="str">
        <f>IF(OR($AG181="",$M181="Existing"),"","X")</f>
        <v/>
      </c>
      <c r="AP181" s="299"/>
      <c r="AQ181" s="300"/>
      <c r="AR181" s="299"/>
    </row>
    <row r="182" spans="1:44" s="134" customFormat="1" ht="13.2" thickTop="1" thickBot="1" x14ac:dyDescent="0.65">
      <c r="A182" s="175">
        <f t="shared" si="26"/>
        <v>0</v>
      </c>
      <c r="B182" s="182" t="s">
        <v>1555</v>
      </c>
      <c r="C182" s="190"/>
      <c r="D182" s="183" t="s">
        <v>1555</v>
      </c>
      <c r="E182" s="191" t="s">
        <v>1555</v>
      </c>
      <c r="F182" s="192"/>
      <c r="G182" s="123"/>
      <c r="H182" s="124"/>
      <c r="I182" s="123"/>
      <c r="J182" s="330"/>
      <c r="K182" s="331" t="str">
        <f>IF(B182="Top of list","(NOT USED)",TEXT(VLOOKUP(B182,'Component Lvl List'!$A$3:$C$135,2,0),"")&amp;C182&amp;"."&amp;TEXT(VLOOKUP(D182,'Device Descriptor List'!$A$3:$C$357,2,0),"")&amp;TEXT(VLOOKUP(E182,'Device Descriptor List'!$A$3:$C$357,2,0),"")&amp;F182)</f>
        <v>(NOT USED)</v>
      </c>
      <c r="L182" s="332" t="str">
        <f>IF(K182="(NOT USED)","",TEXT(VLOOKUP(B182,'Component Lvl List'!$A$3:$C$135,3,0),"")&amp;C182&amp;" "&amp;TEXT(VLOOKUP(D182,'Device Descriptor List'!$A$3:$C$357,3,0),"")&amp;" "&amp;TEXT(VLOOKUP(E182,'Device Descriptor List'!$A$3:$C$357,3,0),"")&amp;F182)</f>
        <v/>
      </c>
      <c r="M182" s="333" t="s">
        <v>1672</v>
      </c>
      <c r="N182" s="333" t="str">
        <f>IF(K182="(NOT USED)","",VLOOKUP(M182,'Inputs Devices'!$A$3:$C$22,2,0))</f>
        <v/>
      </c>
      <c r="O182" s="333" t="str">
        <f>IF(K182="(NOT USED)","",VLOOKUP(M182,'Inputs Devices'!$A$3:$C$22,3,0))</f>
        <v/>
      </c>
      <c r="P182" s="333"/>
      <c r="Q182" s="333"/>
      <c r="R182" s="333"/>
      <c r="S182" s="333"/>
      <c r="T182" s="333"/>
      <c r="U182" s="333"/>
      <c r="V182" s="333"/>
      <c r="W182" s="333"/>
      <c r="X182" s="333"/>
      <c r="Y182" s="333"/>
      <c r="Z182" s="333"/>
      <c r="AA182" s="333"/>
      <c r="AB182" s="123"/>
      <c r="AC182" s="124"/>
      <c r="AD182" s="123"/>
      <c r="AE182" s="134" t="str">
        <f t="shared" si="29"/>
        <v/>
      </c>
      <c r="AF182" s="124"/>
      <c r="AG182" s="134" t="str">
        <f t="shared" si="27"/>
        <v/>
      </c>
      <c r="AH182" s="299"/>
      <c r="AI182" s="299"/>
      <c r="AJ182" s="299"/>
      <c r="AK182" s="299"/>
      <c r="AL182" s="299"/>
      <c r="AM182" s="299"/>
      <c r="AN182" s="299"/>
      <c r="AO182" s="299" t="str">
        <f>IF(OR($AG182="",$M182="Existing"),"","X")</f>
        <v/>
      </c>
      <c r="AP182" s="299"/>
      <c r="AQ182" s="300"/>
      <c r="AR182" s="299"/>
    </row>
    <row r="183" spans="1:44" s="134" customFormat="1" ht="13.2" thickTop="1" thickBot="1" x14ac:dyDescent="0.65">
      <c r="A183" s="175">
        <f t="shared" si="26"/>
        <v>0</v>
      </c>
      <c r="B183" s="182" t="s">
        <v>1555</v>
      </c>
      <c r="C183" s="190"/>
      <c r="D183" s="183" t="s">
        <v>1555</v>
      </c>
      <c r="E183" s="191" t="s">
        <v>1555</v>
      </c>
      <c r="F183" s="192"/>
      <c r="G183" s="123"/>
      <c r="H183" s="124"/>
      <c r="I183" s="123"/>
      <c r="J183" s="327"/>
      <c r="K183" s="328" t="str">
        <f>IF(B183="Top of list","(NOT USED)",TEXT(VLOOKUP(B183,'Component Lvl List'!$A$3:$C$135,2,0),"")&amp;C183&amp;"."&amp;TEXT(VLOOKUP(D183,'Device Descriptor List'!$A$3:$C$357,2,0),"")&amp;TEXT(VLOOKUP(E183,'Device Descriptor List'!$A$3:$C$357,2,0),"")&amp;F183)</f>
        <v>(NOT USED)</v>
      </c>
      <c r="L183" s="327" t="str">
        <f>IF(K183="(NOT USED)","",TEXT(VLOOKUP(B183,'Component Lvl List'!$A$3:$C$135,3,0),"")&amp;C183&amp;" "&amp;TEXT(VLOOKUP(D183,'Device Descriptor List'!$A$3:$C$357,3,0),"")&amp;" "&amp;TEXT(VLOOKUP(E183,'Device Descriptor List'!$A$3:$C$357,3,0),"")&amp;F183)</f>
        <v/>
      </c>
      <c r="M183" s="329" t="s">
        <v>1672</v>
      </c>
      <c r="N183" s="329" t="str">
        <f>IF(K183="(NOT USED)","",VLOOKUP(M183,'Inputs Devices'!$A$3:$C$22,2,0))</f>
        <v/>
      </c>
      <c r="O183" s="329" t="str">
        <f>IF(K183="(NOT USED)","",VLOOKUP(M183,'Inputs Devices'!$A$3:$C$22,3,0))</f>
        <v/>
      </c>
      <c r="P183" s="329"/>
      <c r="Q183" s="329"/>
      <c r="R183" s="329"/>
      <c r="S183" s="329"/>
      <c r="T183" s="329"/>
      <c r="U183" s="329"/>
      <c r="V183" s="329"/>
      <c r="W183" s="329"/>
      <c r="X183" s="329"/>
      <c r="Y183" s="329"/>
      <c r="Z183" s="329"/>
      <c r="AA183" s="329"/>
      <c r="AB183" s="123"/>
      <c r="AC183" s="124"/>
      <c r="AD183" s="123"/>
      <c r="AE183" s="134" t="str">
        <f t="shared" si="29"/>
        <v/>
      </c>
      <c r="AF183" s="124"/>
      <c r="AG183" s="134" t="str">
        <f t="shared" si="27"/>
        <v/>
      </c>
      <c r="AH183" s="299"/>
      <c r="AI183" s="299"/>
      <c r="AJ183" s="299"/>
      <c r="AK183" s="299"/>
      <c r="AL183" s="299"/>
      <c r="AM183" s="299"/>
      <c r="AN183" s="299"/>
      <c r="AO183" s="299" t="str">
        <f t="shared" ref="AO183:AO185" si="30">IF($AG183="","","X")</f>
        <v/>
      </c>
      <c r="AP183" s="299"/>
      <c r="AQ183" s="300"/>
      <c r="AR183" s="299"/>
    </row>
    <row r="184" spans="1:44" s="134" customFormat="1" ht="13.2" thickTop="1" thickBot="1" x14ac:dyDescent="0.65">
      <c r="A184" s="175">
        <f t="shared" si="26"/>
        <v>0</v>
      </c>
      <c r="B184" s="182" t="s">
        <v>1555</v>
      </c>
      <c r="C184" s="190"/>
      <c r="D184" s="183" t="s">
        <v>1555</v>
      </c>
      <c r="E184" s="191" t="s">
        <v>1555</v>
      </c>
      <c r="F184" s="192"/>
      <c r="G184" s="123"/>
      <c r="H184" s="124"/>
      <c r="I184" s="123"/>
      <c r="J184" s="330"/>
      <c r="K184" s="331" t="str">
        <f>IF(B184="Top of list","(NOT USED)",TEXT(VLOOKUP(B184,'Component Lvl List'!$A$3:$C$135,2,0),"")&amp;C184&amp;"."&amp;TEXT(VLOOKUP(D184,'Device Descriptor List'!$A$3:$C$357,2,0),"")&amp;TEXT(VLOOKUP(E184,'Device Descriptor List'!$A$3:$C$357,2,0),"")&amp;F184)</f>
        <v>(NOT USED)</v>
      </c>
      <c r="L184" s="332" t="str">
        <f>IF(K184="(NOT USED)","",TEXT(VLOOKUP(B184,'Component Lvl List'!$A$3:$C$135,3,0),"")&amp;C184&amp;" "&amp;TEXT(VLOOKUP(D184,'Device Descriptor List'!$A$3:$C$357,3,0),"")&amp;" "&amp;TEXT(VLOOKUP(E184,'Device Descriptor List'!$A$3:$C$357,3,0),"")&amp;F184)</f>
        <v/>
      </c>
      <c r="M184" s="333" t="s">
        <v>1672</v>
      </c>
      <c r="N184" s="333" t="str">
        <f>IF(K184="(NOT USED)","",VLOOKUP(M184,'Inputs Devices'!$A$3:$C$22,2,0))</f>
        <v/>
      </c>
      <c r="O184" s="333" t="str">
        <f>IF(K184="(NOT USED)","",VLOOKUP(M184,'Inputs Devices'!$A$3:$C$22,3,0))</f>
        <v/>
      </c>
      <c r="P184" s="333"/>
      <c r="Q184" s="333"/>
      <c r="R184" s="333"/>
      <c r="S184" s="333"/>
      <c r="T184" s="333"/>
      <c r="U184" s="333"/>
      <c r="V184" s="333"/>
      <c r="W184" s="333"/>
      <c r="X184" s="333"/>
      <c r="Y184" s="333"/>
      <c r="Z184" s="333"/>
      <c r="AA184" s="333"/>
      <c r="AB184" s="123"/>
      <c r="AC184" s="124"/>
      <c r="AD184" s="123"/>
      <c r="AE184" s="134" t="str">
        <f t="shared" si="29"/>
        <v/>
      </c>
      <c r="AF184" s="124"/>
      <c r="AG184" s="134" t="str">
        <f t="shared" si="27"/>
        <v/>
      </c>
      <c r="AH184" s="299"/>
      <c r="AI184" s="299"/>
      <c r="AJ184" s="299"/>
      <c r="AK184" s="299"/>
      <c r="AL184" s="299"/>
      <c r="AM184" s="299"/>
      <c r="AN184" s="299"/>
      <c r="AO184" s="299" t="str">
        <f t="shared" si="30"/>
        <v/>
      </c>
      <c r="AP184" s="299"/>
      <c r="AQ184" s="300"/>
      <c r="AR184" s="299"/>
    </row>
    <row r="185" spans="1:44" s="134" customFormat="1" ht="13.2" thickTop="1" thickBot="1" x14ac:dyDescent="0.65">
      <c r="A185" s="175">
        <f t="shared" si="26"/>
        <v>0</v>
      </c>
      <c r="B185" s="182" t="s">
        <v>1555</v>
      </c>
      <c r="C185" s="190"/>
      <c r="D185" s="183" t="s">
        <v>1555</v>
      </c>
      <c r="E185" s="191" t="s">
        <v>1555</v>
      </c>
      <c r="F185" s="192"/>
      <c r="G185" s="123"/>
      <c r="H185" s="124"/>
      <c r="I185" s="123"/>
      <c r="J185" s="327"/>
      <c r="K185" s="328" t="str">
        <f>IF(B185="Top of list","(NOT USED)",TEXT(VLOOKUP(B185,'Component Lvl List'!$A$3:$C$135,2,0),"")&amp;C185&amp;"."&amp;TEXT(VLOOKUP(D185,'Device Descriptor List'!$A$3:$C$357,2,0),"")&amp;TEXT(VLOOKUP(E185,'Device Descriptor List'!$A$3:$C$357,2,0),"")&amp;F185)</f>
        <v>(NOT USED)</v>
      </c>
      <c r="L185" s="327" t="str">
        <f>IF(K185="(NOT USED)","",TEXT(VLOOKUP(B185,'Component Lvl List'!$A$3:$C$135,3,0),"")&amp;C185&amp;" "&amp;TEXT(VLOOKUP(D185,'Device Descriptor List'!$A$3:$C$357,3,0),"")&amp;" "&amp;TEXT(VLOOKUP(E185,'Device Descriptor List'!$A$3:$C$357,3,0),"")&amp;F185)</f>
        <v/>
      </c>
      <c r="M185" s="329" t="s">
        <v>1672</v>
      </c>
      <c r="N185" s="329" t="str">
        <f>IF(K185="(NOT USED)","",VLOOKUP(M185,'Inputs Devices'!$A$3:$C$22,2,0))</f>
        <v/>
      </c>
      <c r="O185" s="329" t="str">
        <f>IF(K185="(NOT USED)","",VLOOKUP(M185,'Inputs Devices'!$A$3:$C$22,3,0))</f>
        <v/>
      </c>
      <c r="P185" s="329"/>
      <c r="Q185" s="329"/>
      <c r="R185" s="329"/>
      <c r="S185" s="329"/>
      <c r="T185" s="329"/>
      <c r="U185" s="329"/>
      <c r="V185" s="329"/>
      <c r="W185" s="329"/>
      <c r="X185" s="329"/>
      <c r="Y185" s="329"/>
      <c r="Z185" s="329"/>
      <c r="AA185" s="329"/>
      <c r="AB185" s="123"/>
      <c r="AC185" s="124"/>
      <c r="AD185" s="123"/>
      <c r="AE185" s="134" t="str">
        <f t="shared" si="29"/>
        <v/>
      </c>
      <c r="AF185" s="124"/>
      <c r="AG185" s="134" t="str">
        <f t="shared" si="27"/>
        <v/>
      </c>
      <c r="AH185" s="299"/>
      <c r="AI185" s="299"/>
      <c r="AJ185" s="299"/>
      <c r="AK185" s="299"/>
      <c r="AL185" s="299"/>
      <c r="AM185" s="299"/>
      <c r="AN185" s="299"/>
      <c r="AO185" s="299" t="str">
        <f t="shared" si="30"/>
        <v/>
      </c>
      <c r="AP185" s="299"/>
      <c r="AQ185" s="300"/>
      <c r="AR185" s="299"/>
    </row>
    <row r="186" spans="1:44" s="135" customFormat="1" ht="13.2" thickTop="1" thickBot="1" x14ac:dyDescent="0.65">
      <c r="A186" s="174"/>
      <c r="G186" s="123"/>
      <c r="H186" s="124"/>
      <c r="I186" s="123"/>
      <c r="J186" s="325" t="s">
        <v>254</v>
      </c>
      <c r="K186" s="326"/>
      <c r="L186" s="326"/>
      <c r="M186" s="326"/>
      <c r="N186" s="326"/>
      <c r="O186" s="326"/>
      <c r="P186" s="326"/>
      <c r="Q186" s="326"/>
      <c r="R186" s="326"/>
      <c r="S186" s="326"/>
      <c r="T186" s="326"/>
      <c r="U186" s="326"/>
      <c r="V186" s="326"/>
      <c r="W186" s="326"/>
      <c r="X186" s="326"/>
      <c r="Y186" s="326"/>
      <c r="Z186" s="326"/>
      <c r="AA186" s="326"/>
      <c r="AB186" s="123"/>
      <c r="AC186" s="124"/>
      <c r="AD186" s="123"/>
      <c r="AE186" s="134" t="str">
        <f t="shared" si="29"/>
        <v>0.0-?.</v>
      </c>
      <c r="AF186" s="124"/>
      <c r="AH186" s="297"/>
      <c r="AI186" s="297"/>
      <c r="AJ186" s="297"/>
      <c r="AK186" s="297"/>
      <c r="AL186" s="297"/>
      <c r="AM186" s="297"/>
      <c r="AN186" s="297"/>
      <c r="AO186" s="297"/>
      <c r="AP186" s="297"/>
      <c r="AQ186" s="298"/>
      <c r="AR186" s="297"/>
    </row>
    <row r="187" spans="1:44" s="134" customFormat="1" ht="13.2" thickTop="1" thickBot="1" x14ac:dyDescent="0.65">
      <c r="A187" s="175">
        <f t="shared" ref="A187:A196" si="31">IF(K187="(NOT USED)",0,$Y$5+$Y$6+(LEN(K187)))</f>
        <v>0</v>
      </c>
      <c r="B187" s="182" t="s">
        <v>1555</v>
      </c>
      <c r="C187" s="190"/>
      <c r="D187" s="183" t="s">
        <v>1555</v>
      </c>
      <c r="E187" s="191" t="s">
        <v>1555</v>
      </c>
      <c r="F187" s="192"/>
      <c r="G187" s="123"/>
      <c r="H187" s="124"/>
      <c r="I187" s="123"/>
      <c r="J187" s="327"/>
      <c r="K187" s="328" t="str">
        <f>IF(B187="Top of list","(NOT USED)",TEXT(VLOOKUP(B187,'Component Lvl List'!$A$3:$C$135,2,0),"")&amp;C187&amp;"."&amp;TEXT(VLOOKUP(D187,'Device Descriptor List'!$A$3:$C$357,2,0),"")&amp;TEXT(VLOOKUP(E187,'Device Descriptor List'!$A$3:$C$357,2,0),"")&amp;F187)</f>
        <v>(NOT USED)</v>
      </c>
      <c r="L187" s="327" t="str">
        <f>IF(K187="(NOT USED)","",TEXT(VLOOKUP(B187,'Component Lvl List'!$A$3:$C$135,3,0),"")&amp;C187&amp;" "&amp;TEXT(VLOOKUP(D187,'Device Descriptor List'!$A$3:$C$357,3,0),"")&amp;" "&amp;TEXT(VLOOKUP(E187,'Device Descriptor List'!$A$3:$C$357,3,0),"")&amp;F187)</f>
        <v/>
      </c>
      <c r="M187" s="329" t="s">
        <v>1672</v>
      </c>
      <c r="N187" s="329" t="str">
        <f>IF(K187="(NOT USED)","",VLOOKUP(M187,'Inputs Devices'!$A$3:$C$22,2,0))</f>
        <v/>
      </c>
      <c r="O187" s="329" t="str">
        <f>IF(K187="(NOT USED)","",VLOOKUP(M187,'Inputs Devices'!$A$3:$C$22,3,0))</f>
        <v/>
      </c>
      <c r="P187" s="329"/>
      <c r="Q187" s="329"/>
      <c r="R187" s="329"/>
      <c r="S187" s="329"/>
      <c r="T187" s="329"/>
      <c r="U187" s="329"/>
      <c r="V187" s="329"/>
      <c r="W187" s="329"/>
      <c r="X187" s="329"/>
      <c r="Y187" s="329"/>
      <c r="Z187" s="329"/>
      <c r="AA187" s="329"/>
      <c r="AB187" s="123"/>
      <c r="AC187" s="124"/>
      <c r="AD187" s="123"/>
      <c r="AE187" s="134" t="str">
        <f t="shared" si="29"/>
        <v/>
      </c>
      <c r="AF187" s="124"/>
      <c r="AG187" s="134" t="str">
        <f t="shared" ref="AG187:AG196" si="32">IF(OR(K187="",K187="(NOT USED)"),"",K187)</f>
        <v/>
      </c>
      <c r="AH187" s="299"/>
      <c r="AI187" s="299"/>
      <c r="AJ187" s="299"/>
      <c r="AK187" s="299"/>
      <c r="AL187" s="299"/>
      <c r="AM187" s="299"/>
      <c r="AN187" s="299"/>
      <c r="AO187" s="299"/>
      <c r="AP187" s="299" t="str">
        <f t="shared" ref="AP187:AP196" si="33">IF(OR($AG187="",$M187="Existing"),"","X")</f>
        <v/>
      </c>
      <c r="AQ187" s="300"/>
      <c r="AR187" s="299"/>
    </row>
    <row r="188" spans="1:44" s="134" customFormat="1" ht="13.2" thickTop="1" thickBot="1" x14ac:dyDescent="0.65">
      <c r="A188" s="175">
        <f t="shared" si="31"/>
        <v>0</v>
      </c>
      <c r="B188" s="182" t="s">
        <v>1555</v>
      </c>
      <c r="C188" s="190"/>
      <c r="D188" s="183" t="s">
        <v>1555</v>
      </c>
      <c r="E188" s="191" t="s">
        <v>1555</v>
      </c>
      <c r="F188" s="192"/>
      <c r="G188" s="123"/>
      <c r="H188" s="124"/>
      <c r="I188" s="123"/>
      <c r="J188" s="330"/>
      <c r="K188" s="331" t="str">
        <f>IF(B188="Top of list","(NOT USED)",TEXT(VLOOKUP(B188,'Component Lvl List'!$A$3:$C$135,2,0),"")&amp;C188&amp;"."&amp;TEXT(VLOOKUP(D188,'Device Descriptor List'!$A$3:$C$357,2,0),"")&amp;TEXT(VLOOKUP(E188,'Device Descriptor List'!$A$3:$C$357,2,0),"")&amp;F188)</f>
        <v>(NOT USED)</v>
      </c>
      <c r="L188" s="332" t="str">
        <f>IF(K188="(NOT USED)","",TEXT(VLOOKUP(B188,'Component Lvl List'!$A$3:$C$135,3,0),"")&amp;C188&amp;" "&amp;TEXT(VLOOKUP(D188,'Device Descriptor List'!$A$3:$C$357,3,0),"")&amp;" "&amp;TEXT(VLOOKUP(E188,'Device Descriptor List'!$A$3:$C$357,3,0),"")&amp;F188)</f>
        <v/>
      </c>
      <c r="M188" s="333" t="s">
        <v>1672</v>
      </c>
      <c r="N188" s="333" t="str">
        <f>IF(K188="(NOT USED)","",VLOOKUP(M188,'Inputs Devices'!$A$3:$C$22,2,0))</f>
        <v/>
      </c>
      <c r="O188" s="333" t="str">
        <f>IF(K188="(NOT USED)","",VLOOKUP(M188,'Inputs Devices'!$A$3:$C$22,3,0))</f>
        <v/>
      </c>
      <c r="P188" s="333"/>
      <c r="Q188" s="333"/>
      <c r="R188" s="333"/>
      <c r="S188" s="333"/>
      <c r="T188" s="333"/>
      <c r="U188" s="333"/>
      <c r="V188" s="333"/>
      <c r="W188" s="333"/>
      <c r="X188" s="333"/>
      <c r="Y188" s="333"/>
      <c r="Z188" s="333"/>
      <c r="AA188" s="333"/>
      <c r="AB188" s="123"/>
      <c r="AC188" s="124"/>
      <c r="AD188" s="123"/>
      <c r="AE188" s="134" t="str">
        <f t="shared" si="29"/>
        <v/>
      </c>
      <c r="AF188" s="124"/>
      <c r="AG188" s="134" t="str">
        <f t="shared" si="32"/>
        <v/>
      </c>
      <c r="AH188" s="299"/>
      <c r="AI188" s="299"/>
      <c r="AJ188" s="299"/>
      <c r="AK188" s="299"/>
      <c r="AL188" s="299"/>
      <c r="AM188" s="299"/>
      <c r="AN188" s="299"/>
      <c r="AO188" s="299"/>
      <c r="AP188" s="299" t="str">
        <f t="shared" si="33"/>
        <v/>
      </c>
      <c r="AQ188" s="300"/>
      <c r="AR188" s="299"/>
    </row>
    <row r="189" spans="1:44" s="134" customFormat="1" ht="13.2" thickTop="1" thickBot="1" x14ac:dyDescent="0.65">
      <c r="A189" s="175">
        <f t="shared" si="31"/>
        <v>0</v>
      </c>
      <c r="B189" s="182" t="s">
        <v>1555</v>
      </c>
      <c r="C189" s="190"/>
      <c r="D189" s="183" t="s">
        <v>1555</v>
      </c>
      <c r="E189" s="191" t="s">
        <v>1555</v>
      </c>
      <c r="F189" s="192"/>
      <c r="G189" s="123"/>
      <c r="H189" s="124"/>
      <c r="I189" s="123"/>
      <c r="J189" s="327"/>
      <c r="K189" s="328" t="str">
        <f>IF(B189="Top of list","(NOT USED)",TEXT(VLOOKUP(B189,'Component Lvl List'!$A$3:$C$135,2,0),"")&amp;C189&amp;"."&amp;TEXT(VLOOKUP(D189,'Device Descriptor List'!$A$3:$C$357,2,0),"")&amp;TEXT(VLOOKUP(E189,'Device Descriptor List'!$A$3:$C$357,2,0),"")&amp;F189)</f>
        <v>(NOT USED)</v>
      </c>
      <c r="L189" s="327" t="str">
        <f>IF(K189="(NOT USED)","",TEXT(VLOOKUP(B189,'Component Lvl List'!$A$3:$C$135,3,0),"")&amp;C189&amp;" "&amp;TEXT(VLOOKUP(D189,'Device Descriptor List'!$A$3:$C$357,3,0),"")&amp;" "&amp;TEXT(VLOOKUP(E189,'Device Descriptor List'!$A$3:$C$357,3,0),"")&amp;F189)</f>
        <v/>
      </c>
      <c r="M189" s="329" t="s">
        <v>1672</v>
      </c>
      <c r="N189" s="329" t="str">
        <f>IF(K189="(NOT USED)","",VLOOKUP(M189,'Inputs Devices'!$A$3:$C$22,2,0))</f>
        <v/>
      </c>
      <c r="O189" s="329" t="str">
        <f>IF(K189="(NOT USED)","",VLOOKUP(M189,'Inputs Devices'!$A$3:$C$22,3,0))</f>
        <v/>
      </c>
      <c r="P189" s="329"/>
      <c r="Q189" s="329"/>
      <c r="R189" s="329"/>
      <c r="S189" s="329"/>
      <c r="T189" s="329"/>
      <c r="U189" s="329"/>
      <c r="V189" s="329"/>
      <c r="W189" s="329"/>
      <c r="X189" s="329"/>
      <c r="Y189" s="329"/>
      <c r="Z189" s="329"/>
      <c r="AA189" s="329"/>
      <c r="AB189" s="123"/>
      <c r="AC189" s="124"/>
      <c r="AD189" s="123"/>
      <c r="AE189" s="134" t="str">
        <f t="shared" si="29"/>
        <v/>
      </c>
      <c r="AF189" s="124"/>
      <c r="AG189" s="134" t="str">
        <f t="shared" si="32"/>
        <v/>
      </c>
      <c r="AH189" s="299"/>
      <c r="AI189" s="299"/>
      <c r="AJ189" s="299"/>
      <c r="AK189" s="299"/>
      <c r="AL189" s="299"/>
      <c r="AM189" s="299"/>
      <c r="AN189" s="299"/>
      <c r="AO189" s="299"/>
      <c r="AP189" s="299" t="str">
        <f t="shared" si="33"/>
        <v/>
      </c>
      <c r="AQ189" s="300"/>
      <c r="AR189" s="299"/>
    </row>
    <row r="190" spans="1:44" s="134" customFormat="1" ht="13.2" thickTop="1" thickBot="1" x14ac:dyDescent="0.65">
      <c r="A190" s="175">
        <f t="shared" si="31"/>
        <v>0</v>
      </c>
      <c r="B190" s="182" t="s">
        <v>1555</v>
      </c>
      <c r="C190" s="190"/>
      <c r="D190" s="183" t="s">
        <v>1555</v>
      </c>
      <c r="E190" s="191" t="s">
        <v>1555</v>
      </c>
      <c r="F190" s="192"/>
      <c r="G190" s="123"/>
      <c r="H190" s="124"/>
      <c r="I190" s="123"/>
      <c r="J190" s="330"/>
      <c r="K190" s="331" t="str">
        <f>IF(B190="Top of list","(NOT USED)",TEXT(VLOOKUP(B190,'Component Lvl List'!$A$3:$C$135,2,0),"")&amp;C190&amp;"."&amp;TEXT(VLOOKUP(D190,'Device Descriptor List'!$A$3:$C$357,2,0),"")&amp;TEXT(VLOOKUP(E190,'Device Descriptor List'!$A$3:$C$357,2,0),"")&amp;F190)</f>
        <v>(NOT USED)</v>
      </c>
      <c r="L190" s="332" t="str">
        <f>IF(K190="(NOT USED)","",TEXT(VLOOKUP(B190,'Component Lvl List'!$A$3:$C$135,3,0),"")&amp;C190&amp;" "&amp;TEXT(VLOOKUP(D190,'Device Descriptor List'!$A$3:$C$357,3,0),"")&amp;" "&amp;TEXT(VLOOKUP(E190,'Device Descriptor List'!$A$3:$C$357,3,0),"")&amp;F190)</f>
        <v/>
      </c>
      <c r="M190" s="333" t="s">
        <v>1672</v>
      </c>
      <c r="N190" s="333" t="str">
        <f>IF(K190="(NOT USED)","",VLOOKUP(M190,'Inputs Devices'!$A$3:$C$22,2,0))</f>
        <v/>
      </c>
      <c r="O190" s="333" t="str">
        <f>IF(K190="(NOT USED)","",VLOOKUP(M190,'Inputs Devices'!$A$3:$C$22,3,0))</f>
        <v/>
      </c>
      <c r="P190" s="333"/>
      <c r="Q190" s="333"/>
      <c r="R190" s="333"/>
      <c r="S190" s="333"/>
      <c r="T190" s="333"/>
      <c r="U190" s="333"/>
      <c r="V190" s="333"/>
      <c r="W190" s="333"/>
      <c r="X190" s="333"/>
      <c r="Y190" s="333"/>
      <c r="Z190" s="333"/>
      <c r="AA190" s="333"/>
      <c r="AB190" s="123"/>
      <c r="AC190" s="124"/>
      <c r="AD190" s="123"/>
      <c r="AE190" s="134" t="str">
        <f t="shared" si="29"/>
        <v/>
      </c>
      <c r="AF190" s="124"/>
      <c r="AG190" s="134" t="str">
        <f t="shared" si="32"/>
        <v/>
      </c>
      <c r="AH190" s="299"/>
      <c r="AI190" s="299"/>
      <c r="AJ190" s="299"/>
      <c r="AK190" s="299"/>
      <c r="AL190" s="299"/>
      <c r="AM190" s="299"/>
      <c r="AN190" s="299"/>
      <c r="AO190" s="299"/>
      <c r="AP190" s="299" t="str">
        <f t="shared" si="33"/>
        <v/>
      </c>
      <c r="AQ190" s="300"/>
      <c r="AR190" s="299"/>
    </row>
    <row r="191" spans="1:44" s="134" customFormat="1" ht="13.2" thickTop="1" thickBot="1" x14ac:dyDescent="0.65">
      <c r="A191" s="175">
        <f t="shared" si="31"/>
        <v>0</v>
      </c>
      <c r="B191" s="182" t="s">
        <v>1555</v>
      </c>
      <c r="C191" s="190"/>
      <c r="D191" s="183" t="s">
        <v>1555</v>
      </c>
      <c r="E191" s="191" t="s">
        <v>1555</v>
      </c>
      <c r="F191" s="192"/>
      <c r="G191" s="123"/>
      <c r="H191" s="124"/>
      <c r="I191" s="123"/>
      <c r="J191" s="327"/>
      <c r="K191" s="328" t="str">
        <f>IF(B191="Top of list","(NOT USED)",TEXT(VLOOKUP(B191,'Component Lvl List'!$A$3:$C$135,2,0),"")&amp;C191&amp;"."&amp;TEXT(VLOOKUP(D191,'Device Descriptor List'!$A$3:$C$357,2,0),"")&amp;TEXT(VLOOKUP(E191,'Device Descriptor List'!$A$3:$C$357,2,0),"")&amp;F191)</f>
        <v>(NOT USED)</v>
      </c>
      <c r="L191" s="327" t="str">
        <f>IF(K191="(NOT USED)","",TEXT(VLOOKUP(B191,'Component Lvl List'!$A$3:$C$135,3,0),"")&amp;C191&amp;" "&amp;TEXT(VLOOKUP(D191,'Device Descriptor List'!$A$3:$C$357,3,0),"")&amp;" "&amp;TEXT(VLOOKUP(E191,'Device Descriptor List'!$A$3:$C$357,3,0),"")&amp;F191)</f>
        <v/>
      </c>
      <c r="M191" s="329" t="s">
        <v>1672</v>
      </c>
      <c r="N191" s="329" t="str">
        <f>IF(K191="(NOT USED)","",VLOOKUP(M191,'Inputs Devices'!$A$3:$C$22,2,0))</f>
        <v/>
      </c>
      <c r="O191" s="329" t="str">
        <f>IF(K191="(NOT USED)","",VLOOKUP(M191,'Inputs Devices'!$A$3:$C$22,3,0))</f>
        <v/>
      </c>
      <c r="P191" s="329"/>
      <c r="Q191" s="329"/>
      <c r="R191" s="329"/>
      <c r="S191" s="329"/>
      <c r="T191" s="329"/>
      <c r="U191" s="329"/>
      <c r="V191" s="329"/>
      <c r="W191" s="329"/>
      <c r="X191" s="329"/>
      <c r="Y191" s="329"/>
      <c r="Z191" s="329"/>
      <c r="AA191" s="329"/>
      <c r="AB191" s="123"/>
      <c r="AC191" s="124"/>
      <c r="AD191" s="123"/>
      <c r="AE191" s="134" t="str">
        <f t="shared" si="29"/>
        <v/>
      </c>
      <c r="AF191" s="124"/>
      <c r="AG191" s="134" t="str">
        <f t="shared" si="32"/>
        <v/>
      </c>
      <c r="AH191" s="299"/>
      <c r="AI191" s="299"/>
      <c r="AJ191" s="299"/>
      <c r="AK191" s="299"/>
      <c r="AL191" s="299"/>
      <c r="AM191" s="299"/>
      <c r="AN191" s="299"/>
      <c r="AO191" s="299"/>
      <c r="AP191" s="299" t="str">
        <f t="shared" si="33"/>
        <v/>
      </c>
      <c r="AQ191" s="300"/>
      <c r="AR191" s="299"/>
    </row>
    <row r="192" spans="1:44" s="134" customFormat="1" ht="13.2" thickTop="1" thickBot="1" x14ac:dyDescent="0.65">
      <c r="A192" s="175">
        <f t="shared" si="31"/>
        <v>0</v>
      </c>
      <c r="B192" s="182" t="s">
        <v>1555</v>
      </c>
      <c r="C192" s="190"/>
      <c r="D192" s="183" t="s">
        <v>1555</v>
      </c>
      <c r="E192" s="191" t="s">
        <v>1555</v>
      </c>
      <c r="F192" s="192"/>
      <c r="G192" s="123"/>
      <c r="H192" s="124"/>
      <c r="I192" s="123"/>
      <c r="J192" s="330"/>
      <c r="K192" s="331" t="str">
        <f>IF(B192="Top of list","(NOT USED)",TEXT(VLOOKUP(B192,'Component Lvl List'!$A$3:$C$135,2,0),"")&amp;C192&amp;"."&amp;TEXT(VLOOKUP(D192,'Device Descriptor List'!$A$3:$C$357,2,0),"")&amp;TEXT(VLOOKUP(E192,'Device Descriptor List'!$A$3:$C$357,2,0),"")&amp;F192)</f>
        <v>(NOT USED)</v>
      </c>
      <c r="L192" s="332" t="str">
        <f>IF(K192="(NOT USED)","",TEXT(VLOOKUP(B192,'Component Lvl List'!$A$3:$C$135,3,0),"")&amp;C192&amp;" "&amp;TEXT(VLOOKUP(D192,'Device Descriptor List'!$A$3:$C$357,3,0),"")&amp;" "&amp;TEXT(VLOOKUP(E192,'Device Descriptor List'!$A$3:$C$357,3,0),"")&amp;F192)</f>
        <v/>
      </c>
      <c r="M192" s="333" t="s">
        <v>1672</v>
      </c>
      <c r="N192" s="333" t="str">
        <f>IF(K192="(NOT USED)","",VLOOKUP(M192,'Inputs Devices'!$A$3:$C$22,2,0))</f>
        <v/>
      </c>
      <c r="O192" s="333" t="str">
        <f>IF(K192="(NOT USED)","",VLOOKUP(M192,'Inputs Devices'!$A$3:$C$22,3,0))</f>
        <v/>
      </c>
      <c r="P192" s="333"/>
      <c r="Q192" s="333"/>
      <c r="R192" s="333"/>
      <c r="S192" s="333"/>
      <c r="T192" s="333"/>
      <c r="U192" s="333"/>
      <c r="V192" s="333"/>
      <c r="W192" s="333"/>
      <c r="X192" s="333"/>
      <c r="Y192" s="333"/>
      <c r="Z192" s="333"/>
      <c r="AA192" s="333"/>
      <c r="AB192" s="123"/>
      <c r="AC192" s="124"/>
      <c r="AD192" s="123"/>
      <c r="AE192" s="134" t="str">
        <f t="shared" si="29"/>
        <v/>
      </c>
      <c r="AF192" s="124"/>
      <c r="AG192" s="134" t="str">
        <f t="shared" si="32"/>
        <v/>
      </c>
      <c r="AH192" s="299"/>
      <c r="AI192" s="299"/>
      <c r="AJ192" s="299"/>
      <c r="AK192" s="299"/>
      <c r="AL192" s="299"/>
      <c r="AM192" s="299"/>
      <c r="AN192" s="299"/>
      <c r="AO192" s="299"/>
      <c r="AP192" s="299" t="str">
        <f t="shared" si="33"/>
        <v/>
      </c>
      <c r="AQ192" s="300"/>
      <c r="AR192" s="299"/>
    </row>
    <row r="193" spans="1:44" s="134" customFormat="1" ht="13.2" thickTop="1" thickBot="1" x14ac:dyDescent="0.65">
      <c r="A193" s="175">
        <f t="shared" si="31"/>
        <v>0</v>
      </c>
      <c r="B193" s="182" t="s">
        <v>1555</v>
      </c>
      <c r="C193" s="190"/>
      <c r="D193" s="183" t="s">
        <v>1555</v>
      </c>
      <c r="E193" s="191" t="s">
        <v>1555</v>
      </c>
      <c r="F193" s="192"/>
      <c r="G193" s="123"/>
      <c r="H193" s="124"/>
      <c r="I193" s="123"/>
      <c r="J193" s="327"/>
      <c r="K193" s="328" t="str">
        <f>IF(B193="Top of list","(NOT USED)",TEXT(VLOOKUP(B193,'Component Lvl List'!$A$3:$C$135,2,0),"")&amp;C193&amp;"."&amp;TEXT(VLOOKUP(D193,'Device Descriptor List'!$A$3:$C$357,2,0),"")&amp;TEXT(VLOOKUP(E193,'Device Descriptor List'!$A$3:$C$357,2,0),"")&amp;F193)</f>
        <v>(NOT USED)</v>
      </c>
      <c r="L193" s="327" t="str">
        <f>IF(K193="(NOT USED)","",TEXT(VLOOKUP(B193,'Component Lvl List'!$A$3:$C$135,3,0),"")&amp;C193&amp;" "&amp;TEXT(VLOOKUP(D193,'Device Descriptor List'!$A$3:$C$357,3,0),"")&amp;" "&amp;TEXT(VLOOKUP(E193,'Device Descriptor List'!$A$3:$C$357,3,0),"")&amp;F193)</f>
        <v/>
      </c>
      <c r="M193" s="329" t="s">
        <v>1672</v>
      </c>
      <c r="N193" s="329" t="str">
        <f>IF(K193="(NOT USED)","",VLOOKUP(M193,'Inputs Devices'!$A$3:$C$22,2,0))</f>
        <v/>
      </c>
      <c r="O193" s="329" t="str">
        <f>IF(K193="(NOT USED)","",VLOOKUP(M193,'Inputs Devices'!$A$3:$C$22,3,0))</f>
        <v/>
      </c>
      <c r="P193" s="329"/>
      <c r="Q193" s="329"/>
      <c r="R193" s="329"/>
      <c r="S193" s="329"/>
      <c r="T193" s="329"/>
      <c r="U193" s="329"/>
      <c r="V193" s="329"/>
      <c r="W193" s="329"/>
      <c r="X193" s="329"/>
      <c r="Y193" s="329"/>
      <c r="Z193" s="329"/>
      <c r="AA193" s="329"/>
      <c r="AB193" s="123"/>
      <c r="AC193" s="124"/>
      <c r="AD193" s="123"/>
      <c r="AE193" s="134" t="str">
        <f t="shared" si="29"/>
        <v/>
      </c>
      <c r="AF193" s="124"/>
      <c r="AG193" s="134" t="str">
        <f t="shared" si="32"/>
        <v/>
      </c>
      <c r="AH193" s="299"/>
      <c r="AI193" s="299"/>
      <c r="AJ193" s="299"/>
      <c r="AK193" s="299"/>
      <c r="AL193" s="299"/>
      <c r="AM193" s="299"/>
      <c r="AN193" s="299"/>
      <c r="AO193" s="299"/>
      <c r="AP193" s="299" t="str">
        <f t="shared" si="33"/>
        <v/>
      </c>
      <c r="AQ193" s="300"/>
      <c r="AR193" s="299"/>
    </row>
    <row r="194" spans="1:44" s="134" customFormat="1" ht="13.2" thickTop="1" thickBot="1" x14ac:dyDescent="0.65">
      <c r="A194" s="175">
        <f t="shared" si="31"/>
        <v>0</v>
      </c>
      <c r="B194" s="182" t="s">
        <v>1555</v>
      </c>
      <c r="C194" s="190"/>
      <c r="D194" s="183" t="s">
        <v>1555</v>
      </c>
      <c r="E194" s="191" t="s">
        <v>1555</v>
      </c>
      <c r="F194" s="192"/>
      <c r="G194" s="123"/>
      <c r="H194" s="124"/>
      <c r="I194" s="123"/>
      <c r="J194" s="330"/>
      <c r="K194" s="331" t="str">
        <f>IF(B194="Top of list","(NOT USED)",TEXT(VLOOKUP(B194,'Component Lvl List'!$A$3:$C$135,2,0),"")&amp;C194&amp;"."&amp;TEXT(VLOOKUP(D194,'Device Descriptor List'!$A$3:$C$357,2,0),"")&amp;TEXT(VLOOKUP(E194,'Device Descriptor List'!$A$3:$C$357,2,0),"")&amp;F194)</f>
        <v>(NOT USED)</v>
      </c>
      <c r="L194" s="332" t="str">
        <f>IF(K194="(NOT USED)","",TEXT(VLOOKUP(B194,'Component Lvl List'!$A$3:$C$135,3,0),"")&amp;C194&amp;" "&amp;TEXT(VLOOKUP(D194,'Device Descriptor List'!$A$3:$C$357,3,0),"")&amp;" "&amp;TEXT(VLOOKUP(E194,'Device Descriptor List'!$A$3:$C$357,3,0),"")&amp;F194)</f>
        <v/>
      </c>
      <c r="M194" s="333" t="s">
        <v>1672</v>
      </c>
      <c r="N194" s="333" t="str">
        <f>IF(K194="(NOT USED)","",VLOOKUP(M194,'Inputs Devices'!$A$3:$C$22,2,0))</f>
        <v/>
      </c>
      <c r="O194" s="333" t="str">
        <f>IF(K194="(NOT USED)","",VLOOKUP(M194,'Inputs Devices'!$A$3:$C$22,3,0))</f>
        <v/>
      </c>
      <c r="P194" s="333"/>
      <c r="Q194" s="333"/>
      <c r="R194" s="333"/>
      <c r="S194" s="333"/>
      <c r="T194" s="333"/>
      <c r="U194" s="333"/>
      <c r="V194" s="333"/>
      <c r="W194" s="333"/>
      <c r="X194" s="333"/>
      <c r="Y194" s="333"/>
      <c r="Z194" s="333"/>
      <c r="AA194" s="333"/>
      <c r="AB194" s="123"/>
      <c r="AC194" s="124"/>
      <c r="AD194" s="123"/>
      <c r="AE194" s="134" t="str">
        <f t="shared" si="29"/>
        <v/>
      </c>
      <c r="AF194" s="124"/>
      <c r="AG194" s="134" t="str">
        <f t="shared" si="32"/>
        <v/>
      </c>
      <c r="AH194" s="299"/>
      <c r="AI194" s="299"/>
      <c r="AJ194" s="299"/>
      <c r="AK194" s="299"/>
      <c r="AL194" s="299"/>
      <c r="AM194" s="299"/>
      <c r="AN194" s="299"/>
      <c r="AO194" s="299"/>
      <c r="AP194" s="299" t="str">
        <f t="shared" si="33"/>
        <v/>
      </c>
      <c r="AQ194" s="300"/>
      <c r="AR194" s="299"/>
    </row>
    <row r="195" spans="1:44" s="134" customFormat="1" ht="13.2" thickTop="1" thickBot="1" x14ac:dyDescent="0.65">
      <c r="A195" s="175">
        <f t="shared" si="31"/>
        <v>0</v>
      </c>
      <c r="B195" s="182" t="s">
        <v>1555</v>
      </c>
      <c r="C195" s="190"/>
      <c r="D195" s="183" t="s">
        <v>1555</v>
      </c>
      <c r="E195" s="191" t="s">
        <v>1555</v>
      </c>
      <c r="F195" s="192"/>
      <c r="G195" s="123"/>
      <c r="H195" s="124"/>
      <c r="I195" s="123"/>
      <c r="J195" s="327"/>
      <c r="K195" s="328" t="str">
        <f>IF(B195="Top of list","(NOT USED)",TEXT(VLOOKUP(B195,'Component Lvl List'!$A$3:$C$135,2,0),"")&amp;C195&amp;"."&amp;TEXT(VLOOKUP(D195,'Device Descriptor List'!$A$3:$C$357,2,0),"")&amp;TEXT(VLOOKUP(E195,'Device Descriptor List'!$A$3:$C$357,2,0),"")&amp;F195)</f>
        <v>(NOT USED)</v>
      </c>
      <c r="L195" s="327" t="str">
        <f>IF(K195="(NOT USED)","",TEXT(VLOOKUP(B195,'Component Lvl List'!$A$3:$C$135,3,0),"")&amp;C195&amp;" "&amp;TEXT(VLOOKUP(D195,'Device Descriptor List'!$A$3:$C$357,3,0),"")&amp;" "&amp;TEXT(VLOOKUP(E195,'Device Descriptor List'!$A$3:$C$357,3,0),"")&amp;F195)</f>
        <v/>
      </c>
      <c r="M195" s="329" t="s">
        <v>1672</v>
      </c>
      <c r="N195" s="329" t="str">
        <f>IF(K195="(NOT USED)","",VLOOKUP(M195,'Inputs Devices'!$A$3:$C$22,2,0))</f>
        <v/>
      </c>
      <c r="O195" s="329" t="str">
        <f>IF(K195="(NOT USED)","",VLOOKUP(M195,'Inputs Devices'!$A$3:$C$22,3,0))</f>
        <v/>
      </c>
      <c r="P195" s="329"/>
      <c r="Q195" s="329"/>
      <c r="R195" s="329"/>
      <c r="S195" s="329"/>
      <c r="T195" s="329"/>
      <c r="U195" s="329"/>
      <c r="V195" s="329"/>
      <c r="W195" s="329"/>
      <c r="X195" s="329"/>
      <c r="Y195" s="329"/>
      <c r="Z195" s="329"/>
      <c r="AA195" s="329"/>
      <c r="AB195" s="123"/>
      <c r="AC195" s="124"/>
      <c r="AD195" s="123"/>
      <c r="AE195" s="134" t="str">
        <f t="shared" si="29"/>
        <v/>
      </c>
      <c r="AF195" s="124"/>
      <c r="AG195" s="134" t="str">
        <f t="shared" si="32"/>
        <v/>
      </c>
      <c r="AH195" s="299"/>
      <c r="AI195" s="299"/>
      <c r="AJ195" s="299"/>
      <c r="AK195" s="299"/>
      <c r="AL195" s="299"/>
      <c r="AM195" s="299"/>
      <c r="AN195" s="299"/>
      <c r="AO195" s="299"/>
      <c r="AP195" s="299" t="str">
        <f t="shared" si="33"/>
        <v/>
      </c>
      <c r="AQ195" s="300"/>
      <c r="AR195" s="299"/>
    </row>
    <row r="196" spans="1:44" s="134" customFormat="1" ht="13.2" thickTop="1" thickBot="1" x14ac:dyDescent="0.65">
      <c r="A196" s="175">
        <f t="shared" si="31"/>
        <v>0</v>
      </c>
      <c r="B196" s="182" t="s">
        <v>1555</v>
      </c>
      <c r="C196" s="190"/>
      <c r="D196" s="183" t="s">
        <v>1555</v>
      </c>
      <c r="E196" s="191" t="s">
        <v>1555</v>
      </c>
      <c r="F196" s="192"/>
      <c r="G196" s="123"/>
      <c r="H196" s="124"/>
      <c r="I196" s="123"/>
      <c r="J196" s="330"/>
      <c r="K196" s="331" t="str">
        <f>IF(B196="Top of list","(NOT USED)",TEXT(VLOOKUP(B196,'Component Lvl List'!$A$3:$C$135,2,0),"")&amp;C196&amp;"."&amp;TEXT(VLOOKUP(D196,'Device Descriptor List'!$A$3:$C$357,2,0),"")&amp;TEXT(VLOOKUP(E196,'Device Descriptor List'!$A$3:$C$357,2,0),"")&amp;F196)</f>
        <v>(NOT USED)</v>
      </c>
      <c r="L196" s="332" t="str">
        <f>IF(K196="(NOT USED)","",TEXT(VLOOKUP(B196,'Component Lvl List'!$A$3:$C$135,3,0),"")&amp;C196&amp;" "&amp;TEXT(VLOOKUP(D196,'Device Descriptor List'!$A$3:$C$357,3,0),"")&amp;" "&amp;TEXT(VLOOKUP(E196,'Device Descriptor List'!$A$3:$C$357,3,0),"")&amp;F196)</f>
        <v/>
      </c>
      <c r="M196" s="333" t="s">
        <v>1672</v>
      </c>
      <c r="N196" s="333" t="str">
        <f>IF(K196="(NOT USED)","",VLOOKUP(M196,'Inputs Devices'!$A$3:$C$22,2,0))</f>
        <v/>
      </c>
      <c r="O196" s="333" t="str">
        <f>IF(K196="(NOT USED)","",VLOOKUP(M196,'Inputs Devices'!$A$3:$C$22,3,0))</f>
        <v/>
      </c>
      <c r="P196" s="333"/>
      <c r="Q196" s="333"/>
      <c r="R196" s="333"/>
      <c r="S196" s="333"/>
      <c r="T196" s="333"/>
      <c r="U196" s="333"/>
      <c r="V196" s="333"/>
      <c r="W196" s="333"/>
      <c r="X196" s="333"/>
      <c r="Y196" s="333"/>
      <c r="Z196" s="333"/>
      <c r="AA196" s="333"/>
      <c r="AB196" s="123"/>
      <c r="AC196" s="124"/>
      <c r="AD196" s="123"/>
      <c r="AE196" s="134" t="str">
        <f t="shared" si="29"/>
        <v/>
      </c>
      <c r="AF196" s="124"/>
      <c r="AG196" s="134" t="str">
        <f t="shared" si="32"/>
        <v/>
      </c>
      <c r="AH196" s="299"/>
      <c r="AI196" s="299"/>
      <c r="AJ196" s="299"/>
      <c r="AK196" s="299"/>
      <c r="AL196" s="299"/>
      <c r="AM196" s="299"/>
      <c r="AN196" s="299"/>
      <c r="AO196" s="299"/>
      <c r="AP196" s="299" t="str">
        <f t="shared" si="33"/>
        <v/>
      </c>
      <c r="AQ196" s="300"/>
      <c r="AR196" s="299"/>
    </row>
    <row r="197" spans="1:44" s="134" customFormat="1" ht="12.9" thickTop="1" x14ac:dyDescent="0.6">
      <c r="A197" s="194"/>
      <c r="B197" s="138"/>
      <c r="C197" s="138"/>
      <c r="D197" s="138"/>
      <c r="E197" s="138"/>
      <c r="F197" s="138"/>
      <c r="G197" s="123"/>
      <c r="H197" s="124"/>
      <c r="I197" s="123"/>
      <c r="J197" s="370" t="s">
        <v>52</v>
      </c>
      <c r="K197" s="371"/>
      <c r="L197" s="371"/>
      <c r="M197" s="371"/>
      <c r="N197" s="371"/>
      <c r="O197" s="371"/>
      <c r="P197" s="371"/>
      <c r="Q197" s="371"/>
      <c r="R197" s="371"/>
      <c r="S197" s="371"/>
      <c r="T197" s="371"/>
      <c r="U197" s="371"/>
      <c r="V197" s="371"/>
      <c r="W197" s="371"/>
      <c r="X197" s="371"/>
      <c r="Y197" s="371"/>
      <c r="Z197" s="371"/>
      <c r="AA197" s="372"/>
      <c r="AB197" s="123"/>
      <c r="AC197" s="124"/>
      <c r="AD197" s="123"/>
      <c r="AF197" s="124"/>
      <c r="AG197" s="139" t="s">
        <v>90</v>
      </c>
      <c r="AH197" s="140">
        <f t="shared" ref="AH197:AP197" si="34">COUNTIF(AH19:AH196,"X")</f>
        <v>0</v>
      </c>
      <c r="AI197" s="140">
        <f t="shared" si="34"/>
        <v>0</v>
      </c>
      <c r="AJ197" s="140">
        <f t="shared" si="34"/>
        <v>0</v>
      </c>
      <c r="AK197" s="140">
        <f t="shared" si="34"/>
        <v>0</v>
      </c>
      <c r="AL197" s="140">
        <f t="shared" si="34"/>
        <v>0</v>
      </c>
      <c r="AM197" s="140">
        <f t="shared" si="34"/>
        <v>0</v>
      </c>
      <c r="AN197" s="140">
        <f t="shared" si="34"/>
        <v>0</v>
      </c>
      <c r="AO197" s="140">
        <f t="shared" si="34"/>
        <v>0</v>
      </c>
      <c r="AP197" s="140">
        <f t="shared" si="34"/>
        <v>0</v>
      </c>
      <c r="AQ197" s="296">
        <f>SUM(AQ19:AQ196)</f>
        <v>0</v>
      </c>
      <c r="AR197" s="302"/>
    </row>
    <row r="198" spans="1:44" s="134" customFormat="1" ht="12.6" customHeight="1" x14ac:dyDescent="0.6">
      <c r="A198" s="173"/>
      <c r="G198" s="123"/>
      <c r="H198" s="124"/>
      <c r="I198" s="123"/>
      <c r="J198" s="334">
        <v>1</v>
      </c>
      <c r="K198" s="364" t="s">
        <v>91</v>
      </c>
      <c r="L198" s="364"/>
      <c r="M198" s="364"/>
      <c r="N198" s="364"/>
      <c r="O198" s="364"/>
      <c r="P198" s="364"/>
      <c r="Q198" s="364"/>
      <c r="R198" s="364"/>
      <c r="S198" s="364"/>
      <c r="T198" s="364"/>
      <c r="U198" s="364"/>
      <c r="V198" s="364"/>
      <c r="W198" s="364"/>
      <c r="X198" s="364"/>
      <c r="Y198" s="364"/>
      <c r="Z198" s="364"/>
      <c r="AA198" s="365"/>
      <c r="AB198" s="123"/>
      <c r="AC198" s="124"/>
      <c r="AD198" s="284"/>
      <c r="AF198" s="124"/>
      <c r="AG198" s="123" t="s">
        <v>52</v>
      </c>
      <c r="AH198" s="156"/>
      <c r="AI198" s="156"/>
      <c r="AJ198" s="156"/>
      <c r="AK198" s="156"/>
      <c r="AL198" s="156"/>
      <c r="AM198" s="156"/>
      <c r="AN198" s="156"/>
      <c r="AO198" s="156"/>
      <c r="AP198" s="156"/>
      <c r="AQ198" s="250"/>
      <c r="AR198" s="156"/>
    </row>
    <row r="199" spans="1:44" s="134" customFormat="1" ht="12.6" customHeight="1" x14ac:dyDescent="0.6">
      <c r="A199" s="173"/>
      <c r="G199" s="123"/>
      <c r="H199" s="124"/>
      <c r="I199" s="123"/>
      <c r="J199" s="335">
        <v>2</v>
      </c>
      <c r="K199" s="366" t="s">
        <v>92</v>
      </c>
      <c r="L199" s="366"/>
      <c r="M199" s="366"/>
      <c r="N199" s="366"/>
      <c r="O199" s="366"/>
      <c r="P199" s="366"/>
      <c r="Q199" s="366"/>
      <c r="R199" s="366"/>
      <c r="S199" s="366"/>
      <c r="T199" s="366"/>
      <c r="U199" s="366"/>
      <c r="V199" s="366"/>
      <c r="W199" s="366"/>
      <c r="X199" s="366"/>
      <c r="Y199" s="366"/>
      <c r="Z199" s="366"/>
      <c r="AA199" s="367"/>
      <c r="AB199" s="123"/>
      <c r="AC199" s="124"/>
      <c r="AD199" s="283"/>
      <c r="AF199" s="124"/>
      <c r="AG199" s="363" t="s">
        <v>93</v>
      </c>
      <c r="AH199" s="363"/>
      <c r="AI199" s="363"/>
      <c r="AJ199" s="363"/>
      <c r="AK199" s="363"/>
      <c r="AL199" s="363"/>
      <c r="AM199" s="363"/>
      <c r="AN199" s="363"/>
      <c r="AO199" s="363"/>
      <c r="AP199" s="363"/>
      <c r="AQ199" s="363"/>
      <c r="AR199" s="363"/>
    </row>
    <row r="200" spans="1:44" s="134" customFormat="1" ht="12.6" customHeight="1" x14ac:dyDescent="0.6">
      <c r="A200" s="173"/>
      <c r="G200" s="123"/>
      <c r="H200" s="124"/>
      <c r="I200" s="123"/>
      <c r="J200" s="334">
        <v>3</v>
      </c>
      <c r="K200" s="364" t="s">
        <v>94</v>
      </c>
      <c r="L200" s="364"/>
      <c r="M200" s="364"/>
      <c r="N200" s="364"/>
      <c r="O200" s="364"/>
      <c r="P200" s="364"/>
      <c r="Q200" s="364"/>
      <c r="R200" s="364"/>
      <c r="S200" s="364"/>
      <c r="T200" s="364"/>
      <c r="U200" s="364"/>
      <c r="V200" s="364"/>
      <c r="W200" s="364"/>
      <c r="X200" s="364"/>
      <c r="Y200" s="364"/>
      <c r="Z200" s="364"/>
      <c r="AA200" s="365"/>
      <c r="AB200" s="123"/>
      <c r="AC200" s="124"/>
      <c r="AD200" s="284"/>
      <c r="AF200" s="124"/>
      <c r="AG200" s="123"/>
      <c r="AH200" s="156"/>
      <c r="AI200" s="156"/>
      <c r="AJ200" s="156"/>
      <c r="AK200" s="156"/>
      <c r="AL200" s="156"/>
      <c r="AM200" s="156"/>
      <c r="AN200" s="156"/>
      <c r="AO200" s="156"/>
      <c r="AP200" s="156"/>
      <c r="AQ200" s="250"/>
      <c r="AR200" s="156"/>
    </row>
    <row r="201" spans="1:44" s="134" customFormat="1" ht="12.6" customHeight="1" x14ac:dyDescent="0.6">
      <c r="A201" s="173"/>
      <c r="G201" s="123"/>
      <c r="H201" s="124"/>
      <c r="I201" s="123"/>
      <c r="J201" s="335">
        <v>4</v>
      </c>
      <c r="K201" s="366" t="s">
        <v>95</v>
      </c>
      <c r="L201" s="366"/>
      <c r="M201" s="366"/>
      <c r="N201" s="366"/>
      <c r="O201" s="366"/>
      <c r="P201" s="366"/>
      <c r="Q201" s="366"/>
      <c r="R201" s="366"/>
      <c r="S201" s="366"/>
      <c r="T201" s="366"/>
      <c r="U201" s="366"/>
      <c r="V201" s="366"/>
      <c r="W201" s="366"/>
      <c r="X201" s="366"/>
      <c r="Y201" s="366"/>
      <c r="Z201" s="366"/>
      <c r="AA201" s="367"/>
      <c r="AB201" s="123"/>
      <c r="AC201" s="124"/>
      <c r="AD201" s="283"/>
      <c r="AF201" s="124"/>
      <c r="AG201" s="363"/>
      <c r="AH201" s="363"/>
      <c r="AI201" s="363"/>
      <c r="AJ201" s="363"/>
      <c r="AK201" s="363"/>
      <c r="AL201" s="363"/>
      <c r="AM201" s="363"/>
      <c r="AN201" s="363"/>
      <c r="AO201" s="363"/>
      <c r="AP201" s="363"/>
      <c r="AQ201" s="363"/>
      <c r="AR201" s="363"/>
    </row>
    <row r="202" spans="1:44" s="134" customFormat="1" ht="12.6" customHeight="1" x14ac:dyDescent="0.6">
      <c r="A202" s="173"/>
      <c r="G202" s="123"/>
      <c r="H202" s="124"/>
      <c r="I202" s="123"/>
      <c r="J202" s="334">
        <v>5</v>
      </c>
      <c r="K202" s="364" t="s">
        <v>96</v>
      </c>
      <c r="L202" s="364"/>
      <c r="M202" s="364"/>
      <c r="N202" s="364"/>
      <c r="O202" s="364"/>
      <c r="P202" s="364"/>
      <c r="Q202" s="364"/>
      <c r="R202" s="364"/>
      <c r="S202" s="364"/>
      <c r="T202" s="364"/>
      <c r="U202" s="364"/>
      <c r="V202" s="364"/>
      <c r="W202" s="364"/>
      <c r="X202" s="364"/>
      <c r="Y202" s="364"/>
      <c r="Z202" s="364"/>
      <c r="AA202" s="365"/>
      <c r="AB202" s="123"/>
      <c r="AC202" s="124"/>
      <c r="AD202" s="284"/>
      <c r="AF202" s="124"/>
      <c r="AG202" s="123" t="s">
        <v>97</v>
      </c>
      <c r="AH202" s="156"/>
      <c r="AI202" s="156"/>
      <c r="AJ202" s="156"/>
      <c r="AK202" s="156"/>
      <c r="AL202" s="156"/>
      <c r="AM202" s="156"/>
      <c r="AN202" s="156"/>
      <c r="AO202" s="156"/>
      <c r="AP202" s="156"/>
      <c r="AQ202" s="250"/>
      <c r="AR202" s="156"/>
    </row>
    <row r="203" spans="1:44" s="134" customFormat="1" ht="12.6" customHeight="1" x14ac:dyDescent="0.6">
      <c r="A203" s="173"/>
      <c r="G203" s="123"/>
      <c r="H203" s="124"/>
      <c r="I203" s="123"/>
      <c r="J203" s="335">
        <v>6</v>
      </c>
      <c r="K203" s="366" t="s">
        <v>280</v>
      </c>
      <c r="L203" s="366"/>
      <c r="M203" s="366"/>
      <c r="N203" s="366"/>
      <c r="O203" s="366"/>
      <c r="P203" s="366"/>
      <c r="Q203" s="366"/>
      <c r="R203" s="366"/>
      <c r="S203" s="366"/>
      <c r="T203" s="366"/>
      <c r="U203" s="366"/>
      <c r="V203" s="366"/>
      <c r="W203" s="366"/>
      <c r="X203" s="366"/>
      <c r="Y203" s="366"/>
      <c r="Z203" s="366"/>
      <c r="AA203" s="367"/>
      <c r="AB203" s="123"/>
      <c r="AC203" s="124"/>
      <c r="AD203" s="283"/>
      <c r="AF203" s="124"/>
      <c r="AG203" s="363"/>
      <c r="AH203" s="363"/>
      <c r="AI203" s="363"/>
      <c r="AJ203" s="363"/>
      <c r="AK203" s="363"/>
      <c r="AL203" s="363"/>
      <c r="AM203" s="363"/>
      <c r="AN203" s="363" t="s">
        <v>9</v>
      </c>
      <c r="AO203" s="363">
        <v>1000</v>
      </c>
      <c r="AP203" s="363"/>
      <c r="AQ203" s="363"/>
      <c r="AR203" s="363"/>
    </row>
    <row r="204" spans="1:44" s="134" customFormat="1" ht="25" customHeight="1" x14ac:dyDescent="0.6">
      <c r="A204" s="173"/>
      <c r="G204" s="123"/>
      <c r="H204" s="124"/>
      <c r="I204" s="123"/>
      <c r="J204" s="334">
        <v>7</v>
      </c>
      <c r="K204" s="364" t="s">
        <v>265</v>
      </c>
      <c r="L204" s="364"/>
      <c r="M204" s="364"/>
      <c r="N204" s="364"/>
      <c r="O204" s="364"/>
      <c r="P204" s="364"/>
      <c r="Q204" s="364"/>
      <c r="R204" s="364"/>
      <c r="S204" s="364"/>
      <c r="T204" s="364"/>
      <c r="U204" s="364"/>
      <c r="V204" s="364"/>
      <c r="W204" s="364"/>
      <c r="X204" s="364"/>
      <c r="Y204" s="364"/>
      <c r="Z204" s="364"/>
      <c r="AA204" s="365"/>
      <c r="AB204" s="123"/>
      <c r="AC204" s="124"/>
      <c r="AD204" s="284"/>
      <c r="AF204" s="124"/>
      <c r="AG204" s="123"/>
      <c r="AH204" s="156"/>
      <c r="AI204" s="156"/>
      <c r="AJ204" s="156"/>
      <c r="AK204" s="156"/>
      <c r="AL204" s="156"/>
      <c r="AM204" s="156"/>
      <c r="AN204" s="156"/>
      <c r="AO204" s="156">
        <v>750</v>
      </c>
      <c r="AP204" s="156"/>
      <c r="AQ204" s="250"/>
      <c r="AR204" s="156"/>
    </row>
    <row r="205" spans="1:44" s="134" customFormat="1" ht="12.6" customHeight="1" x14ac:dyDescent="0.6">
      <c r="A205" s="173"/>
      <c r="G205" s="123"/>
      <c r="H205" s="124"/>
      <c r="I205" s="123"/>
      <c r="J205" s="335">
        <v>8</v>
      </c>
      <c r="K205" s="366" t="s">
        <v>104</v>
      </c>
      <c r="L205" s="366"/>
      <c r="M205" s="366"/>
      <c r="N205" s="366"/>
      <c r="O205" s="366"/>
      <c r="P205" s="366"/>
      <c r="Q205" s="366"/>
      <c r="R205" s="366"/>
      <c r="S205" s="366"/>
      <c r="T205" s="366"/>
      <c r="U205" s="366"/>
      <c r="V205" s="366"/>
      <c r="W205" s="366"/>
      <c r="X205" s="366"/>
      <c r="Y205" s="366"/>
      <c r="Z205" s="366"/>
      <c r="AA205" s="367"/>
      <c r="AB205" s="123"/>
      <c r="AC205" s="124"/>
      <c r="AD205" s="283"/>
      <c r="AF205" s="124"/>
      <c r="AG205" s="363"/>
      <c r="AH205" s="363"/>
      <c r="AI205" s="363"/>
      <c r="AJ205" s="363"/>
      <c r="AK205" s="363"/>
      <c r="AL205" s="363"/>
      <c r="AM205" s="363"/>
      <c r="AN205" s="363" t="s">
        <v>10</v>
      </c>
      <c r="AO205" s="363">
        <f>0.5*AO209</f>
        <v>75</v>
      </c>
      <c r="AP205" s="363"/>
      <c r="AQ205" s="363"/>
      <c r="AR205" s="363"/>
    </row>
    <row r="206" spans="1:44" s="134" customFormat="1" ht="12.6" customHeight="1" x14ac:dyDescent="0.6">
      <c r="A206" s="173"/>
      <c r="G206" s="123"/>
      <c r="H206" s="124"/>
      <c r="I206" s="123"/>
      <c r="J206" s="334">
        <v>9</v>
      </c>
      <c r="K206" s="364" t="s">
        <v>281</v>
      </c>
      <c r="L206" s="364"/>
      <c r="M206" s="364"/>
      <c r="N206" s="364"/>
      <c r="O206" s="364"/>
      <c r="P206" s="364"/>
      <c r="Q206" s="364"/>
      <c r="R206" s="364"/>
      <c r="S206" s="364"/>
      <c r="T206" s="364"/>
      <c r="U206" s="364"/>
      <c r="V206" s="364"/>
      <c r="W206" s="364"/>
      <c r="X206" s="364"/>
      <c r="Y206" s="364"/>
      <c r="Z206" s="364"/>
      <c r="AA206" s="365"/>
      <c r="AB206" s="123"/>
      <c r="AC206" s="124"/>
      <c r="AD206" s="284"/>
      <c r="AF206" s="124"/>
      <c r="AG206" s="123"/>
      <c r="AH206" s="156"/>
      <c r="AI206" s="156"/>
      <c r="AJ206" s="156"/>
      <c r="AK206" s="156"/>
      <c r="AL206" s="156"/>
      <c r="AM206" s="156"/>
      <c r="AN206" s="156" t="s">
        <v>8</v>
      </c>
      <c r="AO206" s="156">
        <v>300</v>
      </c>
      <c r="AP206" s="156"/>
      <c r="AQ206" s="250"/>
      <c r="AR206" s="156"/>
    </row>
    <row r="207" spans="1:44" s="134" customFormat="1" ht="12.6" customHeight="1" x14ac:dyDescent="0.6">
      <c r="A207" s="173"/>
      <c r="G207" s="123"/>
      <c r="H207" s="124"/>
      <c r="I207" s="123"/>
      <c r="J207" s="335">
        <v>10</v>
      </c>
      <c r="K207" s="366" t="s">
        <v>266</v>
      </c>
      <c r="L207" s="366"/>
      <c r="M207" s="366"/>
      <c r="N207" s="366"/>
      <c r="O207" s="366"/>
      <c r="P207" s="366"/>
      <c r="Q207" s="366"/>
      <c r="R207" s="366"/>
      <c r="S207" s="366"/>
      <c r="T207" s="366"/>
      <c r="U207" s="366"/>
      <c r="V207" s="366"/>
      <c r="W207" s="366"/>
      <c r="X207" s="366"/>
      <c r="Y207" s="366"/>
      <c r="Z207" s="366"/>
      <c r="AA207" s="367"/>
      <c r="AB207" s="123"/>
      <c r="AC207" s="124"/>
      <c r="AD207" s="283"/>
      <c r="AF207" s="124"/>
      <c r="AG207" s="363"/>
      <c r="AH207" s="363"/>
      <c r="AI207" s="363"/>
      <c r="AJ207" s="363"/>
      <c r="AK207" s="363"/>
      <c r="AL207" s="363"/>
      <c r="AM207" s="363"/>
      <c r="AN207" s="363" t="s">
        <v>35</v>
      </c>
      <c r="AO207" s="363">
        <f>(2*AO209)/25</f>
        <v>12</v>
      </c>
      <c r="AP207" s="363"/>
      <c r="AQ207" s="363"/>
      <c r="AR207" s="363"/>
    </row>
    <row r="208" spans="1:44" s="134" customFormat="1" ht="12.6" customHeight="1" x14ac:dyDescent="0.6">
      <c r="A208" s="173"/>
      <c r="G208" s="123"/>
      <c r="H208" s="124"/>
      <c r="I208" s="123"/>
      <c r="J208" s="334">
        <v>11</v>
      </c>
      <c r="K208" s="364" t="s">
        <v>267</v>
      </c>
      <c r="L208" s="364"/>
      <c r="M208" s="364"/>
      <c r="N208" s="364"/>
      <c r="O208" s="364"/>
      <c r="P208" s="364"/>
      <c r="Q208" s="364"/>
      <c r="R208" s="364"/>
      <c r="S208" s="364"/>
      <c r="T208" s="364"/>
      <c r="U208" s="364"/>
      <c r="V208" s="364"/>
      <c r="W208" s="364"/>
      <c r="X208" s="364"/>
      <c r="Y208" s="364"/>
      <c r="Z208" s="364"/>
      <c r="AA208" s="365"/>
      <c r="AB208" s="123"/>
      <c r="AC208" s="124"/>
      <c r="AD208" s="284"/>
      <c r="AF208" s="124"/>
      <c r="AG208" s="123"/>
      <c r="AH208" s="156"/>
      <c r="AI208" s="156"/>
      <c r="AJ208" s="156"/>
      <c r="AK208" s="156"/>
      <c r="AL208" s="156"/>
      <c r="AM208" s="156"/>
      <c r="AN208" s="156" t="s">
        <v>36</v>
      </c>
      <c r="AO208" s="156">
        <f>1*AO209</f>
        <v>150</v>
      </c>
      <c r="AP208" s="156"/>
      <c r="AQ208" s="250"/>
      <c r="AR208" s="156"/>
    </row>
    <row r="209" spans="1:44" s="134" customFormat="1" ht="12.6" customHeight="1" x14ac:dyDescent="0.6">
      <c r="A209" s="173"/>
      <c r="H209" s="124"/>
      <c r="I209" s="123"/>
      <c r="J209" s="335">
        <v>12</v>
      </c>
      <c r="K209" s="366" t="s">
        <v>268</v>
      </c>
      <c r="L209" s="366"/>
      <c r="M209" s="366"/>
      <c r="N209" s="366"/>
      <c r="O209" s="366"/>
      <c r="P209" s="366"/>
      <c r="Q209" s="366"/>
      <c r="R209" s="366"/>
      <c r="S209" s="366"/>
      <c r="T209" s="366"/>
      <c r="U209" s="366"/>
      <c r="V209" s="366"/>
      <c r="W209" s="366"/>
      <c r="X209" s="366"/>
      <c r="Y209" s="366"/>
      <c r="Z209" s="366"/>
      <c r="AA209" s="367"/>
      <c r="AB209" s="123"/>
      <c r="AC209" s="124"/>
      <c r="AD209" s="283"/>
      <c r="AF209" s="124"/>
      <c r="AG209" s="363"/>
      <c r="AH209" s="363"/>
      <c r="AI209" s="363"/>
      <c r="AJ209" s="363"/>
      <c r="AK209" s="363"/>
      <c r="AL209" s="363"/>
      <c r="AM209" s="363"/>
      <c r="AN209" s="363" t="s">
        <v>37</v>
      </c>
      <c r="AO209" s="363">
        <v>150</v>
      </c>
      <c r="AP209" s="363"/>
      <c r="AQ209" s="363"/>
      <c r="AR209" s="363"/>
    </row>
    <row r="210" spans="1:44" s="134" customFormat="1" ht="12.6" customHeight="1" x14ac:dyDescent="0.6">
      <c r="A210" s="173"/>
      <c r="H210" s="124"/>
      <c r="I210" s="123"/>
      <c r="J210" s="334">
        <v>13</v>
      </c>
      <c r="K210" s="364" t="s">
        <v>269</v>
      </c>
      <c r="L210" s="364"/>
      <c r="M210" s="364"/>
      <c r="N210" s="364"/>
      <c r="O210" s="364"/>
      <c r="P210" s="364"/>
      <c r="Q210" s="364"/>
      <c r="R210" s="364"/>
      <c r="S210" s="364"/>
      <c r="T210" s="364"/>
      <c r="U210" s="364"/>
      <c r="V210" s="364"/>
      <c r="W210" s="364"/>
      <c r="X210" s="364"/>
      <c r="Y210" s="364"/>
      <c r="Z210" s="364"/>
      <c r="AA210" s="365"/>
      <c r="AB210" s="123"/>
      <c r="AC210" s="124"/>
      <c r="AD210" s="284"/>
      <c r="AF210" s="124"/>
      <c r="AG210" s="123"/>
      <c r="AH210" s="156"/>
      <c r="AI210" s="156"/>
      <c r="AJ210" s="156"/>
      <c r="AK210" s="156"/>
      <c r="AL210" s="156"/>
      <c r="AM210" s="156"/>
      <c r="AN210" s="156"/>
      <c r="AO210" s="156"/>
      <c r="AP210" s="156"/>
      <c r="AQ210" s="250"/>
      <c r="AR210" s="156"/>
    </row>
    <row r="211" spans="1:44" s="134" customFormat="1" ht="12.6" customHeight="1" x14ac:dyDescent="0.6">
      <c r="A211" s="173"/>
      <c r="H211" s="124"/>
      <c r="I211" s="123"/>
      <c r="J211" s="335">
        <v>14</v>
      </c>
      <c r="K211" s="366" t="s">
        <v>270</v>
      </c>
      <c r="L211" s="366"/>
      <c r="M211" s="366"/>
      <c r="N211" s="366"/>
      <c r="O211" s="366"/>
      <c r="P211" s="366"/>
      <c r="Q211" s="366"/>
      <c r="R211" s="366"/>
      <c r="S211" s="366"/>
      <c r="T211" s="366"/>
      <c r="U211" s="366"/>
      <c r="V211" s="366"/>
      <c r="W211" s="366"/>
      <c r="X211" s="366"/>
      <c r="Y211" s="366"/>
      <c r="Z211" s="366"/>
      <c r="AA211" s="367"/>
      <c r="AB211" s="123"/>
      <c r="AC211" s="124"/>
      <c r="AD211" s="283"/>
      <c r="AF211" s="124"/>
      <c r="AG211" s="363"/>
      <c r="AH211" s="363"/>
      <c r="AI211" s="363"/>
      <c r="AJ211" s="363"/>
      <c r="AK211" s="363"/>
      <c r="AL211" s="363"/>
      <c r="AM211" s="363"/>
      <c r="AN211" s="363"/>
      <c r="AO211" s="363"/>
      <c r="AP211" s="363"/>
      <c r="AQ211" s="363"/>
      <c r="AR211" s="363"/>
    </row>
    <row r="212" spans="1:44" s="134" customFormat="1" ht="12.6" customHeight="1" x14ac:dyDescent="0.6">
      <c r="A212" s="173"/>
      <c r="H212" s="124"/>
      <c r="I212" s="123"/>
      <c r="J212" s="334">
        <v>15</v>
      </c>
      <c r="K212" s="364" t="s">
        <v>271</v>
      </c>
      <c r="L212" s="364"/>
      <c r="M212" s="364"/>
      <c r="N212" s="364"/>
      <c r="O212" s="364"/>
      <c r="P212" s="364"/>
      <c r="Q212" s="364"/>
      <c r="R212" s="364"/>
      <c r="S212" s="364"/>
      <c r="T212" s="364"/>
      <c r="U212" s="364"/>
      <c r="V212" s="364"/>
      <c r="W212" s="364"/>
      <c r="X212" s="364"/>
      <c r="Y212" s="364"/>
      <c r="Z212" s="364"/>
      <c r="AA212" s="365"/>
      <c r="AB212" s="123"/>
      <c r="AC212" s="124"/>
      <c r="AD212" s="284"/>
      <c r="AF212" s="124"/>
      <c r="AG212" s="123"/>
      <c r="AH212" s="156"/>
      <c r="AI212" s="156"/>
      <c r="AJ212" s="156"/>
      <c r="AK212" s="156"/>
      <c r="AL212" s="156"/>
      <c r="AM212" s="156"/>
      <c r="AN212" s="156"/>
      <c r="AO212" s="156"/>
      <c r="AP212" s="156"/>
      <c r="AQ212" s="250"/>
      <c r="AR212" s="156"/>
    </row>
    <row r="213" spans="1:44" s="134" customFormat="1" ht="12.6" customHeight="1" x14ac:dyDescent="0.6">
      <c r="A213" s="173"/>
      <c r="H213" s="124"/>
      <c r="I213" s="123"/>
      <c r="J213" s="335">
        <v>16</v>
      </c>
      <c r="K213" s="366" t="s">
        <v>272</v>
      </c>
      <c r="L213" s="366"/>
      <c r="M213" s="366"/>
      <c r="N213" s="366"/>
      <c r="O213" s="366"/>
      <c r="P213" s="366"/>
      <c r="Q213" s="366"/>
      <c r="R213" s="366"/>
      <c r="S213" s="366"/>
      <c r="T213" s="366"/>
      <c r="U213" s="366"/>
      <c r="V213" s="366"/>
      <c r="W213" s="366"/>
      <c r="X213" s="366"/>
      <c r="Y213" s="366"/>
      <c r="Z213" s="366"/>
      <c r="AA213" s="367"/>
      <c r="AB213" s="123"/>
      <c r="AC213" s="124"/>
      <c r="AD213" s="283"/>
      <c r="AF213" s="124"/>
      <c r="AG213" s="363"/>
      <c r="AH213" s="363"/>
      <c r="AI213" s="363"/>
      <c r="AJ213" s="363"/>
      <c r="AK213" s="363"/>
      <c r="AL213" s="363"/>
      <c r="AM213" s="363"/>
      <c r="AN213" s="363"/>
      <c r="AO213" s="363"/>
      <c r="AP213" s="363"/>
      <c r="AQ213" s="363"/>
      <c r="AR213" s="363"/>
    </row>
    <row r="214" spans="1:44" s="134" customFormat="1" ht="12.6" customHeight="1" x14ac:dyDescent="0.6">
      <c r="A214" s="173"/>
      <c r="H214" s="124"/>
      <c r="I214" s="123"/>
      <c r="J214" s="334">
        <v>17</v>
      </c>
      <c r="K214" s="364" t="s">
        <v>273</v>
      </c>
      <c r="L214" s="364"/>
      <c r="M214" s="364"/>
      <c r="N214" s="364"/>
      <c r="O214" s="364"/>
      <c r="P214" s="364"/>
      <c r="Q214" s="364"/>
      <c r="R214" s="364"/>
      <c r="S214" s="364"/>
      <c r="T214" s="364"/>
      <c r="U214" s="364"/>
      <c r="V214" s="364"/>
      <c r="W214" s="364"/>
      <c r="X214" s="364"/>
      <c r="Y214" s="364"/>
      <c r="Z214" s="364"/>
      <c r="AA214" s="365"/>
      <c r="AB214" s="123"/>
      <c r="AC214" s="124"/>
      <c r="AD214" s="284"/>
      <c r="AF214" s="124"/>
      <c r="AG214" s="123"/>
      <c r="AH214" s="156"/>
      <c r="AI214" s="156"/>
      <c r="AJ214" s="156"/>
      <c r="AK214" s="156"/>
      <c r="AL214" s="156"/>
      <c r="AM214" s="156"/>
      <c r="AN214" s="156"/>
      <c r="AO214" s="156"/>
      <c r="AP214" s="156"/>
      <c r="AQ214" s="250"/>
      <c r="AR214" s="156"/>
    </row>
    <row r="215" spans="1:44" s="134" customFormat="1" ht="12.6" customHeight="1" x14ac:dyDescent="0.6">
      <c r="A215" s="173"/>
      <c r="H215" s="124"/>
      <c r="I215" s="123"/>
      <c r="J215" s="335">
        <v>18</v>
      </c>
      <c r="K215" s="366" t="s">
        <v>274</v>
      </c>
      <c r="L215" s="366"/>
      <c r="M215" s="366"/>
      <c r="N215" s="366"/>
      <c r="O215" s="366"/>
      <c r="P215" s="366"/>
      <c r="Q215" s="366"/>
      <c r="R215" s="366"/>
      <c r="S215" s="366"/>
      <c r="T215" s="366"/>
      <c r="U215" s="366"/>
      <c r="V215" s="366"/>
      <c r="W215" s="366"/>
      <c r="X215" s="366"/>
      <c r="Y215" s="366"/>
      <c r="Z215" s="366"/>
      <c r="AA215" s="367"/>
      <c r="AB215" s="123"/>
      <c r="AC215" s="124"/>
      <c r="AD215" s="283"/>
      <c r="AF215" s="124"/>
      <c r="AG215" s="363"/>
      <c r="AH215" s="363"/>
      <c r="AI215" s="363"/>
      <c r="AJ215" s="363"/>
      <c r="AK215" s="363"/>
      <c r="AL215" s="363"/>
      <c r="AM215" s="363"/>
      <c r="AN215" s="363"/>
      <c r="AO215" s="363"/>
      <c r="AP215" s="363"/>
      <c r="AQ215" s="363"/>
      <c r="AR215" s="363"/>
    </row>
    <row r="216" spans="1:44" s="134" customFormat="1" ht="12.6" customHeight="1" x14ac:dyDescent="0.6">
      <c r="A216" s="173"/>
      <c r="H216" s="124"/>
      <c r="I216" s="123"/>
      <c r="J216" s="334">
        <v>19</v>
      </c>
      <c r="K216" s="364" t="s">
        <v>275</v>
      </c>
      <c r="L216" s="364"/>
      <c r="M216" s="364"/>
      <c r="N216" s="364"/>
      <c r="O216" s="364"/>
      <c r="P216" s="364"/>
      <c r="Q216" s="364"/>
      <c r="R216" s="364"/>
      <c r="S216" s="364"/>
      <c r="T216" s="364"/>
      <c r="U216" s="364"/>
      <c r="V216" s="364"/>
      <c r="W216" s="364"/>
      <c r="X216" s="364"/>
      <c r="Y216" s="364"/>
      <c r="Z216" s="364"/>
      <c r="AA216" s="365"/>
      <c r="AB216" s="123"/>
      <c r="AC216" s="124"/>
      <c r="AD216" s="284"/>
      <c r="AF216" s="124"/>
      <c r="AG216" s="123"/>
      <c r="AH216" s="156"/>
      <c r="AI216" s="156"/>
      <c r="AJ216" s="156"/>
      <c r="AK216" s="156"/>
      <c r="AL216" s="156"/>
      <c r="AM216" s="156"/>
      <c r="AN216" s="156"/>
      <c r="AO216" s="156"/>
      <c r="AP216" s="156"/>
      <c r="AQ216" s="250"/>
      <c r="AR216" s="156"/>
    </row>
    <row r="217" spans="1:44" s="134" customFormat="1" ht="12.6" customHeight="1" x14ac:dyDescent="0.6">
      <c r="A217" s="173"/>
      <c r="H217" s="124"/>
      <c r="I217" s="123"/>
      <c r="J217" s="335">
        <v>20</v>
      </c>
      <c r="K217" s="366" t="s">
        <v>276</v>
      </c>
      <c r="L217" s="366"/>
      <c r="M217" s="366"/>
      <c r="N217" s="366"/>
      <c r="O217" s="366"/>
      <c r="P217" s="366"/>
      <c r="Q217" s="366"/>
      <c r="R217" s="366"/>
      <c r="S217" s="366"/>
      <c r="T217" s="366"/>
      <c r="U217" s="366"/>
      <c r="V217" s="366"/>
      <c r="W217" s="366"/>
      <c r="X217" s="366"/>
      <c r="Y217" s="366"/>
      <c r="Z217" s="366"/>
      <c r="AA217" s="367"/>
      <c r="AB217" s="123"/>
      <c r="AC217" s="124"/>
      <c r="AD217" s="283"/>
      <c r="AF217" s="124"/>
      <c r="AG217" s="363"/>
      <c r="AH217" s="363"/>
      <c r="AI217" s="363"/>
      <c r="AJ217" s="363"/>
      <c r="AK217" s="363"/>
      <c r="AL217" s="363"/>
      <c r="AM217" s="363"/>
      <c r="AN217" s="363"/>
      <c r="AO217" s="363"/>
      <c r="AP217" s="363"/>
      <c r="AQ217" s="363"/>
      <c r="AR217" s="363"/>
    </row>
    <row r="218" spans="1:44" s="134" customFormat="1" ht="12.6" customHeight="1" x14ac:dyDescent="0.6">
      <c r="A218" s="173"/>
      <c r="H218" s="124"/>
      <c r="I218" s="123"/>
      <c r="J218" s="334">
        <v>21</v>
      </c>
      <c r="K218" s="364" t="s">
        <v>277</v>
      </c>
      <c r="L218" s="364"/>
      <c r="M218" s="364"/>
      <c r="N218" s="364"/>
      <c r="O218" s="364"/>
      <c r="P218" s="364"/>
      <c r="Q218" s="364"/>
      <c r="R218" s="364"/>
      <c r="S218" s="364"/>
      <c r="T218" s="364"/>
      <c r="U218" s="364"/>
      <c r="V218" s="364"/>
      <c r="W218" s="364"/>
      <c r="X218" s="364"/>
      <c r="Y218" s="364"/>
      <c r="Z218" s="364"/>
      <c r="AA218" s="365"/>
      <c r="AB218" s="123"/>
      <c r="AC218" s="124"/>
      <c r="AD218" s="284"/>
      <c r="AF218" s="124"/>
      <c r="AG218" s="123"/>
      <c r="AH218" s="156"/>
      <c r="AI218" s="156"/>
      <c r="AJ218" s="156"/>
      <c r="AK218" s="156"/>
      <c r="AL218" s="156"/>
      <c r="AM218" s="156"/>
      <c r="AN218" s="156"/>
      <c r="AO218" s="156"/>
      <c r="AP218" s="156"/>
      <c r="AQ218" s="250"/>
      <c r="AR218" s="156"/>
    </row>
    <row r="219" spans="1:44" s="134" customFormat="1" ht="12.6" customHeight="1" x14ac:dyDescent="0.6">
      <c r="A219" s="173"/>
      <c r="H219" s="124"/>
      <c r="I219" s="123"/>
      <c r="J219" s="335">
        <v>22</v>
      </c>
      <c r="K219" s="366" t="s">
        <v>278</v>
      </c>
      <c r="L219" s="366"/>
      <c r="M219" s="366"/>
      <c r="N219" s="366"/>
      <c r="O219" s="366"/>
      <c r="P219" s="366"/>
      <c r="Q219" s="366"/>
      <c r="R219" s="366"/>
      <c r="S219" s="366"/>
      <c r="T219" s="366"/>
      <c r="U219" s="366"/>
      <c r="V219" s="366"/>
      <c r="W219" s="366"/>
      <c r="X219" s="366"/>
      <c r="Y219" s="366"/>
      <c r="Z219" s="366"/>
      <c r="AA219" s="367"/>
      <c r="AB219" s="123"/>
      <c r="AC219" s="124"/>
      <c r="AD219" s="283"/>
      <c r="AF219" s="124"/>
      <c r="AG219" s="363"/>
      <c r="AH219" s="363"/>
      <c r="AI219" s="363"/>
      <c r="AJ219" s="363"/>
      <c r="AK219" s="363"/>
      <c r="AL219" s="363"/>
      <c r="AM219" s="363"/>
      <c r="AN219" s="363"/>
      <c r="AO219" s="363"/>
      <c r="AP219" s="363"/>
      <c r="AQ219" s="363"/>
      <c r="AR219" s="363"/>
    </row>
    <row r="220" spans="1:44" s="134" customFormat="1" ht="12.6" customHeight="1" x14ac:dyDescent="0.6">
      <c r="A220" s="173"/>
      <c r="H220" s="124"/>
      <c r="I220" s="123"/>
      <c r="J220" s="319"/>
      <c r="K220" s="362"/>
      <c r="L220" s="362"/>
      <c r="M220" s="362"/>
      <c r="N220" s="362"/>
      <c r="O220" s="362"/>
      <c r="P220" s="362"/>
      <c r="Q220" s="362"/>
      <c r="R220" s="362"/>
      <c r="S220" s="362"/>
      <c r="T220" s="362"/>
      <c r="U220" s="362"/>
      <c r="V220" s="362"/>
      <c r="W220" s="362"/>
      <c r="X220" s="362"/>
      <c r="Y220" s="362"/>
      <c r="Z220" s="362"/>
      <c r="AA220" s="362"/>
      <c r="AB220" s="123"/>
      <c r="AC220" s="124"/>
      <c r="AD220" s="283"/>
      <c r="AF220" s="124"/>
      <c r="AG220" s="363"/>
      <c r="AH220" s="363"/>
      <c r="AI220" s="363"/>
      <c r="AJ220" s="363"/>
      <c r="AK220" s="363"/>
      <c r="AL220" s="363"/>
      <c r="AM220" s="363"/>
      <c r="AN220" s="363"/>
      <c r="AO220" s="363"/>
      <c r="AP220" s="363"/>
      <c r="AQ220" s="363"/>
      <c r="AR220" s="363"/>
    </row>
  </sheetData>
  <mergeCells count="93">
    <mergeCell ref="AG4:AR4"/>
    <mergeCell ref="AG5:AG6"/>
    <mergeCell ref="AH5:AR6"/>
    <mergeCell ref="A6:A7"/>
    <mergeCell ref="B6:C7"/>
    <mergeCell ref="A1:F5"/>
    <mergeCell ref="J1:W2"/>
    <mergeCell ref="X1:AA2"/>
    <mergeCell ref="X3:Y3"/>
    <mergeCell ref="Z3:AA4"/>
    <mergeCell ref="D6:F7"/>
    <mergeCell ref="AH7:AQ7"/>
    <mergeCell ref="AR7:AR17"/>
    <mergeCell ref="B8:C8"/>
    <mergeCell ref="D8:F8"/>
    <mergeCell ref="AH8:AH17"/>
    <mergeCell ref="AI8:AI17"/>
    <mergeCell ref="AJ8:AJ17"/>
    <mergeCell ref="AK8:AK17"/>
    <mergeCell ref="AL8:AL17"/>
    <mergeCell ref="A9:A17"/>
    <mergeCell ref="J9:AA9"/>
    <mergeCell ref="J10:L10"/>
    <mergeCell ref="J11:AA11"/>
    <mergeCell ref="J12:L12"/>
    <mergeCell ref="N12:O12"/>
    <mergeCell ref="P12:AA12"/>
    <mergeCell ref="J14:L14"/>
    <mergeCell ref="M14:O14"/>
    <mergeCell ref="P14:Z14"/>
    <mergeCell ref="J13:AA13"/>
    <mergeCell ref="AM8:AM17"/>
    <mergeCell ref="AN8:AN17"/>
    <mergeCell ref="AO8:AO17"/>
    <mergeCell ref="AP8:AP17"/>
    <mergeCell ref="AQ8:AQ17"/>
    <mergeCell ref="J128:AA128"/>
    <mergeCell ref="P16:Q16"/>
    <mergeCell ref="R16:S16"/>
    <mergeCell ref="U16:W16"/>
    <mergeCell ref="X16:Z16"/>
    <mergeCell ref="J18:AA18"/>
    <mergeCell ref="AA14:AA17"/>
    <mergeCell ref="J15:K17"/>
    <mergeCell ref="L15:L17"/>
    <mergeCell ref="M15:M17"/>
    <mergeCell ref="P15:S15"/>
    <mergeCell ref="T15:Z15"/>
    <mergeCell ref="N15:N17"/>
    <mergeCell ref="O15:O17"/>
    <mergeCell ref="AQ18:AR18"/>
    <mergeCell ref="J70:AA70"/>
    <mergeCell ref="J81:AA81"/>
    <mergeCell ref="J91:AA91"/>
    <mergeCell ref="J112:AA112"/>
    <mergeCell ref="AG18:AP18"/>
    <mergeCell ref="AG201:AR201"/>
    <mergeCell ref="AG203:AR203"/>
    <mergeCell ref="J174:AA174"/>
    <mergeCell ref="J197:AA197"/>
    <mergeCell ref="AG199:AR199"/>
    <mergeCell ref="K198:AA198"/>
    <mergeCell ref="K199:AA199"/>
    <mergeCell ref="K212:AA212"/>
    <mergeCell ref="AG205:AR205"/>
    <mergeCell ref="AG207:AR207"/>
    <mergeCell ref="K206:AA206"/>
    <mergeCell ref="K207:AA207"/>
    <mergeCell ref="K208:AA208"/>
    <mergeCell ref="K205:AA205"/>
    <mergeCell ref="K220:AA220"/>
    <mergeCell ref="AG220:AR220"/>
    <mergeCell ref="AG217:AR217"/>
    <mergeCell ref="AG219:AR219"/>
    <mergeCell ref="K217:AA217"/>
    <mergeCell ref="K218:AA218"/>
    <mergeCell ref="K219:AA219"/>
    <mergeCell ref="K216:AA216"/>
    <mergeCell ref="AG209:AR209"/>
    <mergeCell ref="AG211:AR211"/>
    <mergeCell ref="K200:AA200"/>
    <mergeCell ref="K201:AA201"/>
    <mergeCell ref="K202:AA202"/>
    <mergeCell ref="K203:AA203"/>
    <mergeCell ref="K204:AA204"/>
    <mergeCell ref="AG213:AR213"/>
    <mergeCell ref="AG215:AR215"/>
    <mergeCell ref="K213:AA213"/>
    <mergeCell ref="K214:AA214"/>
    <mergeCell ref="K215:AA215"/>
    <mergeCell ref="K209:AA209"/>
    <mergeCell ref="K210:AA210"/>
    <mergeCell ref="K211:AA211"/>
  </mergeCells>
  <conditionalFormatting sqref="Y6">
    <cfRule type="expression" dxfId="9" priority="14">
      <formula>$Y$6&gt;$X$6</formula>
    </cfRule>
    <cfRule type="colorScale" priority="15">
      <colorScale>
        <cfvo type="num" val="0"/>
        <cfvo type="formula" val="$X$6/2"/>
        <cfvo type="formula" val="$X$6"/>
        <color theme="7"/>
        <color rgb="FFFFEB84"/>
        <color theme="6"/>
      </colorScale>
    </cfRule>
  </conditionalFormatting>
  <conditionalFormatting sqref="Z6">
    <cfRule type="expression" dxfId="8" priority="13">
      <formula>$Z$6&gt;$Z$5</formula>
    </cfRule>
  </conditionalFormatting>
  <conditionalFormatting sqref="Y5">
    <cfRule type="expression" dxfId="7" priority="16">
      <formula>Y$5&gt;X$5</formula>
    </cfRule>
    <cfRule type="colorScale" priority="17">
      <colorScale>
        <cfvo type="num" val="0"/>
        <cfvo type="formula" val="$X$5/2"/>
        <cfvo type="formula" val="$X$5"/>
        <color theme="7"/>
        <color rgb="FFFFEB84"/>
        <color theme="6"/>
      </colorScale>
    </cfRule>
  </conditionalFormatting>
  <conditionalFormatting sqref="A71:A76 A187:A196 A92:A111 A20:A23 A113:A120 A129:A143 A33:A54 A82:A90 A63:A69 A78:A80 A124:A127 A159:A173 A176:A185 A27:A31">
    <cfRule type="expression" dxfId="6" priority="18">
      <formula>A20&gt;$Z$5</formula>
    </cfRule>
    <cfRule type="colorScale" priority="19">
      <colorScale>
        <cfvo type="num" val="0"/>
        <cfvo type="formula" val="$Z$5/2"/>
        <cfvo type="num" val="$Z$5"/>
        <color theme="7"/>
        <color rgb="FFFFEB84"/>
        <color theme="6"/>
      </colorScale>
    </cfRule>
  </conditionalFormatting>
  <conditionalFormatting sqref="A55:A61">
    <cfRule type="expression" dxfId="5" priority="11">
      <formula>A55&gt;$Z$5</formula>
    </cfRule>
    <cfRule type="colorScale" priority="12">
      <colorScale>
        <cfvo type="num" val="0"/>
        <cfvo type="formula" val="$Z$5/2"/>
        <cfvo type="num" val="$Z$5"/>
        <color theme="7"/>
        <color rgb="FFFFEB84"/>
        <color theme="6"/>
      </colorScale>
    </cfRule>
  </conditionalFormatting>
  <conditionalFormatting sqref="A62">
    <cfRule type="expression" dxfId="4" priority="9">
      <formula>A62&gt;$Z$5</formula>
    </cfRule>
    <cfRule type="colorScale" priority="10">
      <colorScale>
        <cfvo type="num" val="0"/>
        <cfvo type="formula" val="$Z$5/2"/>
        <cfvo type="num" val="$Z$5"/>
        <color theme="7"/>
        <color rgb="FFFFEB84"/>
        <color theme="6"/>
      </colorScale>
    </cfRule>
  </conditionalFormatting>
  <conditionalFormatting sqref="A77">
    <cfRule type="expression" dxfId="3" priority="7">
      <formula>A77&gt;$Z$5</formula>
    </cfRule>
    <cfRule type="colorScale" priority="8">
      <colorScale>
        <cfvo type="num" val="0"/>
        <cfvo type="formula" val="$Z$5/2"/>
        <cfvo type="num" val="$Z$5"/>
        <color theme="7"/>
        <color rgb="FFFFEB84"/>
        <color theme="6"/>
      </colorScale>
    </cfRule>
  </conditionalFormatting>
  <conditionalFormatting sqref="A121:A123">
    <cfRule type="expression" dxfId="2" priority="5">
      <formula>A121&gt;$Z$5</formula>
    </cfRule>
    <cfRule type="colorScale" priority="6">
      <colorScale>
        <cfvo type="num" val="0"/>
        <cfvo type="formula" val="$Z$5/2"/>
        <cfvo type="num" val="$Z$5"/>
        <color theme="7"/>
        <color rgb="FFFFEB84"/>
        <color theme="6"/>
      </colorScale>
    </cfRule>
  </conditionalFormatting>
  <conditionalFormatting sqref="A144:A158">
    <cfRule type="expression" dxfId="1" priority="3">
      <formula>A144&gt;$Z$5</formula>
    </cfRule>
    <cfRule type="colorScale" priority="4">
      <colorScale>
        <cfvo type="num" val="0"/>
        <cfvo type="formula" val="$Z$5/2"/>
        <cfvo type="num" val="$Z$5"/>
        <color theme="7"/>
        <color rgb="FFFFEB84"/>
        <color theme="6"/>
      </colorScale>
    </cfRule>
  </conditionalFormatting>
  <conditionalFormatting sqref="A24:A26">
    <cfRule type="expression" dxfId="0" priority="1">
      <formula>A24&gt;$Z$5</formula>
    </cfRule>
    <cfRule type="colorScale" priority="2">
      <colorScale>
        <cfvo type="num" val="0"/>
        <cfvo type="formula" val="$Z$5/2"/>
        <cfvo type="num" val="$Z$5"/>
        <color theme="7"/>
        <color rgb="FFFFEB84"/>
        <color theme="6"/>
      </colorScale>
    </cfRule>
  </conditionalFormatting>
  <hyperlinks>
    <hyperlink ref="U6" location="'Macro (System) Level List'!A1" display="System Level List" xr:uid="{6624610F-4BE7-487B-9BCC-1A24FF93DD0D}"/>
    <hyperlink ref="U5" location="'Building List'!A1" display="Building List" xr:uid="{15DE050F-B3CE-499D-A5D8-9ED3A74B6030}"/>
    <hyperlink ref="M10" location="Template!AE18" display="Click here to jump to a column that contains the full object name including all segments" xr:uid="{637EA0F8-C99A-4FCE-A62E-DF046DB8FF49}"/>
  </hyperlinks>
  <printOptions horizontalCentered="1"/>
  <pageMargins left="0.25" right="0.25" top="0.25" bottom="0.25" header="0" footer="0"/>
  <pageSetup paperSize="4" scale="84" fitToHeight="0" orientation="portrait"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8C9722C0-8C56-4C30-AC22-FE6AC5EEC06B}">
          <x14:formula1>
            <xm:f>OFFSET('Inputs Devices'!$A$3,0,0,COUNTA('Inputs Devices'!$A:$A)-2)</xm:f>
          </x14:formula1>
          <xm:sqref>M129:M173 M187:M196 M176:M185 M82:M90 M33:M69 M113:M127 M20:M31</xm:sqref>
        </x14:dataValidation>
        <x14:dataValidation type="list" showInputMessage="1" showErrorMessage="1" xr:uid="{9EF9A4B0-0335-4921-AB12-2236633078B8}">
          <x14:formula1>
            <xm:f>OFFSET('Component Lvl List'!$A$3,0,0,COUNTA('Component Lvl List'!$A:$A)-2)</xm:f>
          </x14:formula1>
          <xm:sqref>B187:B196 B129:B173 B82:B90 B176:B185 B71:B80 B33:B69 B92:B111 B113:B127 B20:B31</xm:sqref>
        </x14:dataValidation>
        <x14:dataValidation type="list" showInputMessage="1" showErrorMessage="1" xr:uid="{8DCF3BBA-AB09-485D-BEDD-52107B919FA2}">
          <x14:formula1>
            <xm:f>OFFSET('Device Descriptor List'!$A$3,0,0,COUNTA('Device Descriptor List'!$A:$A)-2)</xm:f>
          </x14:formula1>
          <xm:sqref>D33:E69 D187:E196 D129:E173 D71:E80 D176:E185 D82:E90 D92:E111 D113:E127 D20:E31</xm:sqref>
        </x14:dataValidation>
        <x14:dataValidation type="list" allowBlank="1" showInputMessage="1" showErrorMessage="1" xr:uid="{BEA55722-6C25-4457-9935-2371A7173F6C}">
          <x14:formula1>
            <xm:f>OFFSET('Building List'!$A$2,0,0,COUNTA('Building List'!$A:$A)-1)</xm:f>
          </x14:formula1>
          <xm:sqref>L5</xm:sqref>
        </x14:dataValidation>
        <x14:dataValidation type="list" showInputMessage="1" showErrorMessage="1" xr:uid="{49ADE96F-D21E-4578-9C07-BC12A732E4A7}">
          <x14:formula1>
            <xm:f>OFFSET('System Level List'!$A$3,0,0,COUNTA('System Level List'!$A:$A)-2)</xm:f>
          </x14:formula1>
          <xm:sqref>L6</xm:sqref>
        </x14:dataValidation>
        <x14:dataValidation type="list" allowBlank="1" showInputMessage="1" showErrorMessage="1" xr:uid="{9FFB6ADD-6AA1-4E90-9FB2-2CDF89A6F339}">
          <x14:formula1>
            <xm:f>OFFSET('Output Devices'!$A$3,0,0,COUNTA('Output Devices'!$A:$A)-2)</xm:f>
          </x14:formula1>
          <xm:sqref>M92:M111 M71:M80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G149"/>
  <sheetViews>
    <sheetView zoomScale="60" zoomScaleNormal="60" workbookViewId="0">
      <selection activeCell="E29" sqref="E29"/>
    </sheetView>
  </sheetViews>
  <sheetFormatPr defaultColWidth="8.875" defaultRowHeight="18.3" x14ac:dyDescent="0.6"/>
  <cols>
    <col min="1" max="1" width="3.5625" style="31" customWidth="1"/>
    <col min="2" max="2" width="40.5625" style="32" customWidth="1"/>
    <col min="3" max="3" width="18.5625" style="33" customWidth="1"/>
    <col min="4" max="4" width="50.5625" style="32" customWidth="1"/>
    <col min="5" max="5" width="50.5625" style="34" customWidth="1"/>
    <col min="6" max="6" width="18.5625" style="34" customWidth="1"/>
    <col min="7" max="10" width="5.5625" style="34" customWidth="1"/>
    <col min="11" max="11" width="10.5625" style="34" customWidth="1"/>
    <col min="12" max="12" width="5.5625" style="34" customWidth="1"/>
    <col min="13" max="13" width="5.5625" style="49" customWidth="1"/>
    <col min="14" max="14" width="10.5625" style="49" customWidth="1"/>
    <col min="15" max="16" width="5.5625" style="49" customWidth="1"/>
    <col min="17" max="17" width="10.5625" style="49" customWidth="1"/>
    <col min="18" max="18" width="18.5625" style="35" customWidth="1"/>
    <col min="19" max="19" width="1.5625" style="16" customWidth="1"/>
    <col min="20" max="20" width="87.125" style="32" customWidth="1"/>
    <col min="21" max="27" width="3.4375" style="32" customWidth="1"/>
    <col min="28" max="28" width="9.125" style="32" customWidth="1"/>
    <col min="29" max="30" width="6" style="32" customWidth="1"/>
    <col min="31" max="31" width="7.4375" style="32" customWidth="1"/>
    <col min="32" max="16384" width="8.875" style="32"/>
  </cols>
  <sheetData>
    <row r="1" spans="1:31" s="6" customFormat="1" ht="25.5" customHeight="1" thickBot="1" x14ac:dyDescent="0.65">
      <c r="A1" s="36" t="s">
        <v>223</v>
      </c>
      <c r="B1" s="36"/>
      <c r="C1" s="36"/>
      <c r="D1" s="36"/>
      <c r="E1" s="37"/>
      <c r="F1" s="37"/>
      <c r="G1" s="37"/>
      <c r="H1" s="37"/>
      <c r="I1" s="37"/>
      <c r="J1" s="37"/>
      <c r="K1" s="37"/>
      <c r="L1" s="37"/>
      <c r="M1" s="37"/>
      <c r="N1" s="37"/>
      <c r="O1" s="37"/>
      <c r="P1" s="37"/>
      <c r="Q1" s="37"/>
      <c r="R1" s="37"/>
      <c r="S1" s="38"/>
      <c r="T1" s="7" t="str">
        <f>A1</f>
        <v>Variable Flow Refrigeration - Indoor Unit Point List (Typical of 24 Units)</v>
      </c>
      <c r="U1" s="425" t="s">
        <v>57</v>
      </c>
      <c r="V1" s="425"/>
      <c r="W1" s="425"/>
      <c r="X1" s="425"/>
      <c r="Y1" s="425"/>
      <c r="Z1" s="425"/>
      <c r="AA1" s="425"/>
      <c r="AB1" s="425"/>
      <c r="AC1" s="425"/>
      <c r="AD1" s="425"/>
      <c r="AE1" s="94">
        <v>24</v>
      </c>
    </row>
    <row r="2" spans="1:31" s="8" customFormat="1" thickBot="1" x14ac:dyDescent="0.65">
      <c r="A2" s="77" t="s">
        <v>58</v>
      </c>
      <c r="B2" s="77"/>
      <c r="C2" s="77"/>
      <c r="D2" s="78" t="s">
        <v>59</v>
      </c>
      <c r="E2" s="79" t="s">
        <v>60</v>
      </c>
      <c r="F2" s="80"/>
      <c r="G2" s="81" t="s">
        <v>61</v>
      </c>
      <c r="H2" s="82"/>
      <c r="I2" s="82"/>
      <c r="J2" s="82"/>
      <c r="K2" s="82"/>
      <c r="L2" s="82"/>
      <c r="M2" s="82"/>
      <c r="N2" s="82"/>
      <c r="O2" s="82"/>
      <c r="P2" s="82"/>
      <c r="Q2" s="83"/>
      <c r="R2" s="84" t="s">
        <v>51</v>
      </c>
      <c r="S2" s="39"/>
      <c r="T2" s="9" t="s">
        <v>62</v>
      </c>
      <c r="U2" s="417" t="s">
        <v>63</v>
      </c>
      <c r="V2" s="417"/>
      <c r="W2" s="417"/>
      <c r="X2" s="417"/>
      <c r="Y2" s="417"/>
      <c r="Z2" s="417"/>
      <c r="AA2" s="417"/>
      <c r="AB2" s="417"/>
      <c r="AC2" s="417"/>
      <c r="AD2" s="417"/>
      <c r="AE2" s="417"/>
    </row>
    <row r="3" spans="1:31" s="8" customFormat="1" ht="19.5" customHeight="1" x14ac:dyDescent="0.6">
      <c r="A3" s="70" t="s">
        <v>64</v>
      </c>
      <c r="B3" s="71"/>
      <c r="C3" s="72" t="s">
        <v>198</v>
      </c>
      <c r="D3" s="78"/>
      <c r="E3" s="73" t="s">
        <v>65</v>
      </c>
      <c r="F3" s="75" t="s">
        <v>66</v>
      </c>
      <c r="G3" s="85" t="s">
        <v>67</v>
      </c>
      <c r="H3" s="86"/>
      <c r="I3" s="86"/>
      <c r="J3" s="87"/>
      <c r="K3" s="88" t="s">
        <v>68</v>
      </c>
      <c r="L3" s="89"/>
      <c r="M3" s="89"/>
      <c r="N3" s="89"/>
      <c r="O3" s="89"/>
      <c r="P3" s="89"/>
      <c r="Q3" s="78"/>
      <c r="R3" s="84"/>
      <c r="S3" s="39"/>
      <c r="U3" s="417"/>
      <c r="V3" s="417"/>
      <c r="W3" s="417"/>
      <c r="X3" s="417"/>
      <c r="Y3" s="417"/>
      <c r="Z3" s="417"/>
      <c r="AA3" s="417"/>
      <c r="AB3" s="417"/>
      <c r="AC3" s="417"/>
      <c r="AD3" s="417"/>
      <c r="AE3" s="417"/>
    </row>
    <row r="4" spans="1:31" s="8" customFormat="1" x14ac:dyDescent="0.6">
      <c r="A4" s="70"/>
      <c r="B4" s="71"/>
      <c r="C4" s="72"/>
      <c r="D4" s="78"/>
      <c r="E4" s="74"/>
      <c r="F4" s="76"/>
      <c r="G4" s="84" t="s">
        <v>69</v>
      </c>
      <c r="H4" s="90"/>
      <c r="I4" s="88" t="s">
        <v>70</v>
      </c>
      <c r="J4" s="78"/>
      <c r="K4" s="87" t="s">
        <v>71</v>
      </c>
      <c r="L4" s="84" t="s">
        <v>72</v>
      </c>
      <c r="M4" s="91"/>
      <c r="N4" s="90"/>
      <c r="O4" s="85" t="s">
        <v>73</v>
      </c>
      <c r="P4" s="86"/>
      <c r="Q4" s="87"/>
      <c r="R4" s="84"/>
      <c r="S4" s="39"/>
      <c r="U4" s="418" t="s">
        <v>12</v>
      </c>
      <c r="V4" s="419"/>
      <c r="W4" s="419"/>
      <c r="X4" s="419"/>
      <c r="Y4" s="419"/>
      <c r="Z4" s="419"/>
      <c r="AA4" s="419"/>
      <c r="AB4" s="419"/>
      <c r="AC4" s="419"/>
      <c r="AD4" s="420"/>
      <c r="AE4" s="10"/>
    </row>
    <row r="5" spans="1:31" s="8" customFormat="1" ht="100.5" customHeight="1" x14ac:dyDescent="0.8">
      <c r="A5" s="70"/>
      <c r="B5" s="71"/>
      <c r="C5" s="72"/>
      <c r="D5" s="78"/>
      <c r="E5" s="74"/>
      <c r="F5" s="76"/>
      <c r="G5" s="87" t="s">
        <v>74</v>
      </c>
      <c r="H5" s="78" t="s">
        <v>75</v>
      </c>
      <c r="I5" s="87" t="s">
        <v>74</v>
      </c>
      <c r="J5" s="78" t="s">
        <v>75</v>
      </c>
      <c r="K5" s="87"/>
      <c r="L5" s="87" t="s">
        <v>76</v>
      </c>
      <c r="M5" s="78" t="s">
        <v>77</v>
      </c>
      <c r="N5" s="87" t="s">
        <v>78</v>
      </c>
      <c r="O5" s="78" t="s">
        <v>76</v>
      </c>
      <c r="P5" s="87" t="s">
        <v>77</v>
      </c>
      <c r="Q5" s="78" t="s">
        <v>78</v>
      </c>
      <c r="R5" s="84"/>
      <c r="S5" s="39"/>
      <c r="T5" s="11" t="s">
        <v>11</v>
      </c>
      <c r="U5" s="3" t="s">
        <v>43</v>
      </c>
      <c r="V5" s="4" t="s">
        <v>42</v>
      </c>
      <c r="W5" s="3" t="s">
        <v>13</v>
      </c>
      <c r="X5" s="4" t="s">
        <v>14</v>
      </c>
      <c r="Y5" s="3" t="s">
        <v>15</v>
      </c>
      <c r="Z5" s="4" t="s">
        <v>17</v>
      </c>
      <c r="AA5" s="3" t="s">
        <v>16</v>
      </c>
      <c r="AB5" s="3" t="s">
        <v>34</v>
      </c>
      <c r="AC5" s="12" t="s">
        <v>33</v>
      </c>
      <c r="AD5" s="5" t="s">
        <v>46</v>
      </c>
      <c r="AE5" s="13" t="s">
        <v>51</v>
      </c>
    </row>
    <row r="6" spans="1:31" s="14" customFormat="1" x14ac:dyDescent="0.6">
      <c r="A6" s="92" t="s">
        <v>79</v>
      </c>
      <c r="B6" s="92"/>
      <c r="C6" s="92"/>
      <c r="D6" s="92"/>
      <c r="E6" s="92"/>
      <c r="F6" s="92"/>
      <c r="G6" s="92"/>
      <c r="H6" s="92"/>
      <c r="I6" s="92"/>
      <c r="J6" s="92"/>
      <c r="K6" s="92"/>
      <c r="L6" s="92"/>
      <c r="M6" s="92"/>
      <c r="N6" s="92"/>
      <c r="O6" s="92"/>
      <c r="P6" s="92"/>
      <c r="Q6" s="92"/>
      <c r="R6" s="92"/>
      <c r="S6" s="16"/>
      <c r="T6" s="15" t="str">
        <f>A6</f>
        <v>Analog Inputs</v>
      </c>
      <c r="U6" s="15"/>
      <c r="V6" s="15"/>
      <c r="W6" s="15"/>
      <c r="X6" s="15"/>
      <c r="Y6" s="15"/>
      <c r="Z6" s="15"/>
      <c r="AA6" s="15"/>
      <c r="AB6" s="15"/>
      <c r="AC6" s="15"/>
      <c r="AD6" s="15"/>
      <c r="AE6" s="15"/>
    </row>
    <row r="7" spans="1:31" s="17" customFormat="1" ht="18.75" hidden="1" customHeight="1" x14ac:dyDescent="0.6">
      <c r="A7" s="65" t="s">
        <v>80</v>
      </c>
      <c r="B7" s="65"/>
      <c r="C7" s="65"/>
      <c r="D7" s="65"/>
      <c r="E7" s="65"/>
      <c r="F7" s="65"/>
      <c r="G7" s="65"/>
      <c r="H7" s="65"/>
      <c r="I7" s="65"/>
      <c r="J7" s="65"/>
      <c r="K7" s="65"/>
      <c r="L7" s="65"/>
      <c r="M7" s="65"/>
      <c r="N7" s="65"/>
      <c r="O7" s="65"/>
      <c r="P7" s="65"/>
      <c r="Q7" s="65"/>
      <c r="R7" s="65"/>
      <c r="S7" s="16"/>
    </row>
    <row r="8" spans="1:31" s="14" customFormat="1" ht="18.75" hidden="1" customHeight="1" x14ac:dyDescent="0.6">
      <c r="A8" s="18"/>
      <c r="B8" s="42" t="s">
        <v>81</v>
      </c>
      <c r="C8" s="19"/>
      <c r="D8" s="20" t="str">
        <f t="shared" ref="D8:D15" si="0">"FC-xx "&amp;TEXT(B8,"")</f>
        <v>FC-xx (NOT USED)</v>
      </c>
      <c r="E8" s="20"/>
      <c r="F8" s="20"/>
      <c r="G8" s="20"/>
      <c r="H8" s="20"/>
      <c r="I8" s="20"/>
      <c r="J8" s="20"/>
      <c r="K8" s="20"/>
      <c r="L8" s="41"/>
      <c r="M8" s="20"/>
      <c r="N8" s="41"/>
      <c r="O8" s="20"/>
      <c r="P8" s="20"/>
      <c r="Q8" s="20"/>
      <c r="R8" s="44"/>
      <c r="S8" s="16"/>
      <c r="T8" s="14" t="str">
        <f t="shared" ref="T8:T15" si="1">IF(OR(B8="",B8="(NOT USED)"),"",B8)</f>
        <v/>
      </c>
      <c r="U8" s="21" t="str">
        <f t="shared" ref="U8:U15" si="2">IF($T8="","","X")</f>
        <v/>
      </c>
      <c r="V8" s="21"/>
      <c r="W8" s="21"/>
      <c r="X8" s="21"/>
      <c r="Y8" s="21"/>
      <c r="Z8" s="21"/>
      <c r="AA8" s="21"/>
      <c r="AB8" s="21"/>
      <c r="AC8" s="21"/>
      <c r="AD8" s="21"/>
    </row>
    <row r="9" spans="1:31" s="14" customFormat="1" ht="18.75" hidden="1" customHeight="1" x14ac:dyDescent="0.6">
      <c r="A9" s="22"/>
      <c r="B9" s="40" t="s">
        <v>81</v>
      </c>
      <c r="C9" s="23"/>
      <c r="D9" s="43" t="str">
        <f t="shared" si="0"/>
        <v>FC-xx (NOT USED)</v>
      </c>
      <c r="E9" s="24"/>
      <c r="F9" s="24"/>
      <c r="G9" s="24"/>
      <c r="H9" s="24"/>
      <c r="I9" s="24"/>
      <c r="J9" s="24"/>
      <c r="K9" s="24"/>
      <c r="L9" s="24"/>
      <c r="M9" s="24"/>
      <c r="N9" s="24"/>
      <c r="O9" s="24"/>
      <c r="P9" s="24"/>
      <c r="Q9" s="24"/>
      <c r="R9" s="45"/>
      <c r="S9" s="16"/>
      <c r="T9" s="25" t="str">
        <f t="shared" si="1"/>
        <v/>
      </c>
      <c r="U9" s="26" t="str">
        <f t="shared" si="2"/>
        <v/>
      </c>
      <c r="V9" s="26"/>
      <c r="W9" s="26"/>
      <c r="X9" s="26"/>
      <c r="Y9" s="26"/>
      <c r="Z9" s="26"/>
      <c r="AA9" s="26"/>
      <c r="AB9" s="26"/>
      <c r="AC9" s="26"/>
      <c r="AD9" s="26"/>
      <c r="AE9" s="27"/>
    </row>
    <row r="10" spans="1:31" s="14" customFormat="1" ht="18.75" hidden="1" customHeight="1" x14ac:dyDescent="0.6">
      <c r="A10" s="18"/>
      <c r="B10" s="42" t="s">
        <v>81</v>
      </c>
      <c r="C10" s="19"/>
      <c r="D10" s="20" t="str">
        <f t="shared" si="0"/>
        <v>FC-xx (NOT USED)</v>
      </c>
      <c r="E10" s="20"/>
      <c r="F10" s="20"/>
      <c r="G10" s="20"/>
      <c r="H10" s="20"/>
      <c r="I10" s="20"/>
      <c r="J10" s="20"/>
      <c r="K10" s="20"/>
      <c r="L10" s="41"/>
      <c r="M10" s="20"/>
      <c r="N10" s="41"/>
      <c r="O10" s="20"/>
      <c r="P10" s="20"/>
      <c r="Q10" s="20"/>
      <c r="R10" s="44"/>
      <c r="S10" s="16"/>
      <c r="T10" s="14" t="str">
        <f t="shared" si="1"/>
        <v/>
      </c>
      <c r="U10" s="21" t="str">
        <f t="shared" si="2"/>
        <v/>
      </c>
      <c r="V10" s="21"/>
      <c r="W10" s="21"/>
      <c r="X10" s="21"/>
      <c r="Y10" s="21"/>
      <c r="Z10" s="21"/>
      <c r="AA10" s="21"/>
      <c r="AB10" s="21"/>
      <c r="AC10" s="21"/>
      <c r="AD10" s="21"/>
    </row>
    <row r="11" spans="1:31" s="14" customFormat="1" ht="18.75" hidden="1" customHeight="1" x14ac:dyDescent="0.6">
      <c r="A11" s="22"/>
      <c r="B11" s="40" t="s">
        <v>81</v>
      </c>
      <c r="C11" s="23"/>
      <c r="D11" s="43" t="str">
        <f t="shared" si="0"/>
        <v>FC-xx (NOT USED)</v>
      </c>
      <c r="E11" s="24"/>
      <c r="F11" s="24"/>
      <c r="G11" s="24"/>
      <c r="H11" s="24"/>
      <c r="I11" s="24"/>
      <c r="J11" s="24"/>
      <c r="K11" s="24"/>
      <c r="L11" s="24"/>
      <c r="M11" s="24"/>
      <c r="N11" s="24"/>
      <c r="O11" s="24"/>
      <c r="P11" s="24"/>
      <c r="Q11" s="24"/>
      <c r="R11" s="45"/>
      <c r="S11" s="16"/>
      <c r="T11" s="25" t="str">
        <f t="shared" si="1"/>
        <v/>
      </c>
      <c r="U11" s="26" t="str">
        <f t="shared" si="2"/>
        <v/>
      </c>
      <c r="V11" s="26"/>
      <c r="W11" s="26"/>
      <c r="X11" s="26"/>
      <c r="Y11" s="26"/>
      <c r="Z11" s="26"/>
      <c r="AA11" s="26"/>
      <c r="AB11" s="26"/>
      <c r="AC11" s="26"/>
      <c r="AD11" s="26"/>
      <c r="AE11" s="27"/>
    </row>
    <row r="12" spans="1:31" s="14" customFormat="1" ht="18.75" hidden="1" customHeight="1" x14ac:dyDescent="0.6">
      <c r="A12" s="18"/>
      <c r="B12" s="42" t="s">
        <v>81</v>
      </c>
      <c r="C12" s="19"/>
      <c r="D12" s="20" t="str">
        <f t="shared" si="0"/>
        <v>FC-xx (NOT USED)</v>
      </c>
      <c r="E12" s="20"/>
      <c r="F12" s="20"/>
      <c r="G12" s="20"/>
      <c r="H12" s="20"/>
      <c r="I12" s="20"/>
      <c r="J12" s="20"/>
      <c r="K12" s="20"/>
      <c r="L12" s="41"/>
      <c r="M12" s="20"/>
      <c r="N12" s="41"/>
      <c r="O12" s="20"/>
      <c r="P12" s="20"/>
      <c r="Q12" s="20"/>
      <c r="R12" s="44"/>
      <c r="S12" s="16"/>
      <c r="T12" s="14" t="str">
        <f t="shared" si="1"/>
        <v/>
      </c>
      <c r="U12" s="21" t="str">
        <f t="shared" si="2"/>
        <v/>
      </c>
      <c r="V12" s="21"/>
      <c r="W12" s="21"/>
      <c r="X12" s="21"/>
      <c r="Y12" s="21"/>
      <c r="Z12" s="21"/>
      <c r="AA12" s="21"/>
      <c r="AB12" s="21"/>
      <c r="AC12" s="21"/>
      <c r="AD12" s="21"/>
    </row>
    <row r="13" spans="1:31" s="14" customFormat="1" ht="18.75" hidden="1" customHeight="1" x14ac:dyDescent="0.6">
      <c r="A13" s="22"/>
      <c r="B13" s="40" t="s">
        <v>81</v>
      </c>
      <c r="C13" s="23"/>
      <c r="D13" s="43" t="str">
        <f t="shared" si="0"/>
        <v>FC-xx (NOT USED)</v>
      </c>
      <c r="E13" s="24"/>
      <c r="F13" s="24"/>
      <c r="G13" s="24"/>
      <c r="H13" s="24"/>
      <c r="I13" s="24"/>
      <c r="J13" s="24"/>
      <c r="K13" s="24"/>
      <c r="L13" s="24"/>
      <c r="M13" s="24"/>
      <c r="N13" s="24"/>
      <c r="O13" s="24"/>
      <c r="P13" s="24"/>
      <c r="Q13" s="24"/>
      <c r="R13" s="45"/>
      <c r="S13" s="16"/>
      <c r="T13" s="25" t="str">
        <f t="shared" si="1"/>
        <v/>
      </c>
      <c r="U13" s="26" t="str">
        <f t="shared" si="2"/>
        <v/>
      </c>
      <c r="V13" s="26"/>
      <c r="W13" s="26"/>
      <c r="X13" s="26"/>
      <c r="Y13" s="26"/>
      <c r="Z13" s="26"/>
      <c r="AA13" s="26"/>
      <c r="AB13" s="26"/>
      <c r="AC13" s="26"/>
      <c r="AD13" s="26"/>
      <c r="AE13" s="27"/>
    </row>
    <row r="14" spans="1:31" s="14" customFormat="1" ht="18.75" hidden="1" customHeight="1" x14ac:dyDescent="0.6">
      <c r="A14" s="18"/>
      <c r="B14" s="42" t="s">
        <v>81</v>
      </c>
      <c r="C14" s="19"/>
      <c r="D14" s="20" t="str">
        <f t="shared" si="0"/>
        <v>FC-xx (NOT USED)</v>
      </c>
      <c r="E14" s="20"/>
      <c r="F14" s="20"/>
      <c r="G14" s="20"/>
      <c r="H14" s="20"/>
      <c r="I14" s="20"/>
      <c r="J14" s="20"/>
      <c r="K14" s="20"/>
      <c r="L14" s="41"/>
      <c r="M14" s="20"/>
      <c r="N14" s="41"/>
      <c r="O14" s="20"/>
      <c r="P14" s="20"/>
      <c r="Q14" s="20"/>
      <c r="R14" s="44"/>
      <c r="S14" s="16"/>
      <c r="T14" s="14" t="str">
        <f t="shared" si="1"/>
        <v/>
      </c>
      <c r="U14" s="21" t="str">
        <f t="shared" si="2"/>
        <v/>
      </c>
      <c r="V14" s="21"/>
      <c r="W14" s="21"/>
      <c r="X14" s="21"/>
      <c r="Y14" s="21"/>
      <c r="Z14" s="21"/>
      <c r="AA14" s="21"/>
      <c r="AB14" s="21"/>
      <c r="AC14" s="21"/>
      <c r="AD14" s="21"/>
    </row>
    <row r="15" spans="1:31" s="14" customFormat="1" ht="18.75" hidden="1" customHeight="1" x14ac:dyDescent="0.6">
      <c r="A15" s="22"/>
      <c r="B15" s="40" t="s">
        <v>81</v>
      </c>
      <c r="C15" s="23"/>
      <c r="D15" s="43" t="str">
        <f t="shared" si="0"/>
        <v>FC-xx (NOT USED)</v>
      </c>
      <c r="E15" s="24"/>
      <c r="F15" s="24"/>
      <c r="G15" s="24"/>
      <c r="H15" s="24"/>
      <c r="I15" s="24"/>
      <c r="J15" s="24"/>
      <c r="K15" s="24"/>
      <c r="L15" s="24"/>
      <c r="M15" s="24"/>
      <c r="N15" s="24"/>
      <c r="O15" s="24"/>
      <c r="P15" s="24"/>
      <c r="Q15" s="24"/>
      <c r="R15" s="45"/>
      <c r="S15" s="16"/>
      <c r="T15" s="25" t="str">
        <f t="shared" si="1"/>
        <v/>
      </c>
      <c r="U15" s="26" t="str">
        <f t="shared" si="2"/>
        <v/>
      </c>
      <c r="V15" s="26"/>
      <c r="W15" s="26"/>
      <c r="X15" s="26"/>
      <c r="Y15" s="26"/>
      <c r="Z15" s="26"/>
      <c r="AA15" s="26"/>
      <c r="AB15" s="26"/>
      <c r="AC15" s="26"/>
      <c r="AD15" s="26"/>
      <c r="AE15" s="27"/>
    </row>
    <row r="16" spans="1:31" s="17" customFormat="1" ht="18.75" hidden="1" customHeight="1" x14ac:dyDescent="0.6">
      <c r="A16" s="50" t="s">
        <v>82</v>
      </c>
      <c r="B16" s="51"/>
      <c r="C16" s="52"/>
      <c r="D16" s="53"/>
      <c r="E16" s="54"/>
      <c r="F16" s="54"/>
      <c r="G16" s="54"/>
      <c r="H16" s="54"/>
      <c r="I16" s="54"/>
      <c r="J16" s="54"/>
      <c r="K16" s="54"/>
      <c r="L16" s="54"/>
      <c r="M16" s="54"/>
      <c r="N16" s="54"/>
      <c r="O16" s="54"/>
      <c r="P16" s="54"/>
      <c r="Q16" s="54"/>
      <c r="R16" s="55"/>
      <c r="S16" s="16"/>
    </row>
    <row r="17" spans="1:33" s="14" customFormat="1" ht="18.75" customHeight="1" x14ac:dyDescent="0.6">
      <c r="A17" s="18"/>
      <c r="B17" s="42" t="s">
        <v>197</v>
      </c>
      <c r="C17" s="19"/>
      <c r="D17" s="20" t="str">
        <f>"FC-xx "&amp;TEXT(B17,"")</f>
        <v>FC-xx Discharge air temperature</v>
      </c>
      <c r="E17" s="20" t="s">
        <v>210</v>
      </c>
      <c r="F17" s="20" t="s">
        <v>53</v>
      </c>
      <c r="G17" s="20"/>
      <c r="H17" s="20"/>
      <c r="I17" s="20"/>
      <c r="J17" s="20"/>
      <c r="K17" s="20">
        <v>60</v>
      </c>
      <c r="L17" s="41" t="s">
        <v>193</v>
      </c>
      <c r="M17" s="20" t="s">
        <v>194</v>
      </c>
      <c r="N17" s="41" t="s">
        <v>194</v>
      </c>
      <c r="O17" s="20" t="s">
        <v>195</v>
      </c>
      <c r="P17" s="20" t="s">
        <v>194</v>
      </c>
      <c r="Q17" s="20" t="s">
        <v>194</v>
      </c>
      <c r="R17" s="44" t="s">
        <v>196</v>
      </c>
      <c r="S17" s="16"/>
      <c r="T17" s="14" t="str">
        <f>IF(OR(B17="",B17="(NOT USED)"),"",B17)</f>
        <v>Discharge air temperature</v>
      </c>
      <c r="U17" s="21" t="str">
        <f>IF($T17="","","X")</f>
        <v>X</v>
      </c>
      <c r="V17" s="21"/>
      <c r="W17" s="21"/>
      <c r="X17" s="21"/>
      <c r="Y17" s="21"/>
      <c r="Z17" s="21"/>
      <c r="AA17" s="21"/>
      <c r="AB17" s="21"/>
      <c r="AC17" s="21"/>
      <c r="AD17" s="21"/>
      <c r="AG17" s="14" t="s">
        <v>192</v>
      </c>
    </row>
    <row r="18" spans="1:33" s="14" customFormat="1" ht="18.75" hidden="1" customHeight="1" x14ac:dyDescent="0.6">
      <c r="A18" s="22"/>
      <c r="B18" s="40" t="s">
        <v>81</v>
      </c>
      <c r="C18" s="23"/>
      <c r="D18" s="43" t="str">
        <f t="shared" ref="D18:D81" si="3">"FC-xx "&amp;TEXT(B18,"")</f>
        <v>FC-xx (NOT USED)</v>
      </c>
      <c r="E18" s="24"/>
      <c r="F18" s="24"/>
      <c r="G18" s="24"/>
      <c r="H18" s="24"/>
      <c r="I18" s="24"/>
      <c r="J18" s="24"/>
      <c r="K18" s="24"/>
      <c r="L18" s="24"/>
      <c r="M18" s="24"/>
      <c r="N18" s="24"/>
      <c r="O18" s="24"/>
      <c r="P18" s="24"/>
      <c r="Q18" s="24"/>
      <c r="R18" s="45"/>
      <c r="S18" s="16"/>
      <c r="T18" s="25" t="str">
        <f>IF(OR(B18="",B18="(NOT USED)"),"",B18)</f>
        <v/>
      </c>
      <c r="U18" s="26"/>
      <c r="V18" s="26" t="str">
        <f>IF($T18="","","X")</f>
        <v/>
      </c>
      <c r="W18" s="26"/>
      <c r="X18" s="26"/>
      <c r="Y18" s="26"/>
      <c r="Z18" s="26"/>
      <c r="AA18" s="26"/>
      <c r="AB18" s="26"/>
      <c r="AC18" s="26"/>
      <c r="AD18" s="26"/>
      <c r="AE18" s="27"/>
    </row>
    <row r="19" spans="1:33" s="14" customFormat="1" ht="18.75" hidden="1" customHeight="1" x14ac:dyDescent="0.6">
      <c r="A19" s="18"/>
      <c r="B19" s="42" t="s">
        <v>81</v>
      </c>
      <c r="C19" s="19"/>
      <c r="D19" s="20" t="str">
        <f t="shared" si="3"/>
        <v>FC-xx (NOT USED)</v>
      </c>
      <c r="E19" s="20"/>
      <c r="F19" s="20"/>
      <c r="G19" s="20"/>
      <c r="H19" s="20"/>
      <c r="I19" s="20"/>
      <c r="J19" s="20"/>
      <c r="K19" s="20"/>
      <c r="L19" s="41"/>
      <c r="M19" s="20"/>
      <c r="N19" s="41"/>
      <c r="O19" s="20"/>
      <c r="P19" s="20"/>
      <c r="Q19" s="20"/>
      <c r="R19" s="44"/>
      <c r="S19" s="16"/>
      <c r="T19" s="14" t="str">
        <f t="shared" ref="T19:T27" si="4">IF(OR(B19="",B19="(NOT USED)"),"",B19)</f>
        <v/>
      </c>
      <c r="U19" s="21"/>
      <c r="V19" s="21" t="str">
        <f t="shared" ref="V19:V27" si="5">IF($T19="","","X")</f>
        <v/>
      </c>
      <c r="W19" s="21"/>
      <c r="X19" s="21"/>
      <c r="Y19" s="21"/>
      <c r="Z19" s="21"/>
      <c r="AA19" s="21"/>
      <c r="AB19" s="21"/>
      <c r="AC19" s="21"/>
      <c r="AD19" s="21"/>
    </row>
    <row r="20" spans="1:33" s="14" customFormat="1" ht="18.75" hidden="1" customHeight="1" x14ac:dyDescent="0.6">
      <c r="A20" s="22"/>
      <c r="B20" s="40" t="s">
        <v>81</v>
      </c>
      <c r="C20" s="23"/>
      <c r="D20" s="43" t="str">
        <f t="shared" si="3"/>
        <v>FC-xx (NOT USED)</v>
      </c>
      <c r="E20" s="24"/>
      <c r="F20" s="24"/>
      <c r="G20" s="24"/>
      <c r="H20" s="24"/>
      <c r="I20" s="24"/>
      <c r="J20" s="24"/>
      <c r="K20" s="24"/>
      <c r="L20" s="24"/>
      <c r="M20" s="24"/>
      <c r="N20" s="24"/>
      <c r="O20" s="24"/>
      <c r="P20" s="24"/>
      <c r="Q20" s="24"/>
      <c r="R20" s="45"/>
      <c r="S20" s="16"/>
      <c r="T20" s="25" t="str">
        <f t="shared" si="4"/>
        <v/>
      </c>
      <c r="U20" s="26"/>
      <c r="V20" s="26" t="str">
        <f t="shared" si="5"/>
        <v/>
      </c>
      <c r="W20" s="26"/>
      <c r="X20" s="26"/>
      <c r="Y20" s="26"/>
      <c r="Z20" s="26"/>
      <c r="AA20" s="26"/>
      <c r="AB20" s="26"/>
      <c r="AC20" s="26"/>
      <c r="AD20" s="26"/>
      <c r="AE20" s="27"/>
    </row>
    <row r="21" spans="1:33" s="14" customFormat="1" ht="18.75" hidden="1" customHeight="1" x14ac:dyDescent="0.6">
      <c r="A21" s="18"/>
      <c r="B21" s="42" t="s">
        <v>81</v>
      </c>
      <c r="C21" s="19"/>
      <c r="D21" s="20" t="str">
        <f t="shared" si="3"/>
        <v>FC-xx (NOT USED)</v>
      </c>
      <c r="E21" s="20"/>
      <c r="F21" s="20"/>
      <c r="G21" s="20"/>
      <c r="H21" s="20"/>
      <c r="I21" s="20"/>
      <c r="J21" s="20"/>
      <c r="K21" s="20"/>
      <c r="L21" s="41"/>
      <c r="M21" s="20"/>
      <c r="N21" s="41"/>
      <c r="O21" s="20"/>
      <c r="P21" s="20"/>
      <c r="Q21" s="20"/>
      <c r="R21" s="44"/>
      <c r="S21" s="16"/>
      <c r="T21" s="14" t="str">
        <f t="shared" si="4"/>
        <v/>
      </c>
      <c r="U21" s="21"/>
      <c r="V21" s="21" t="str">
        <f t="shared" si="5"/>
        <v/>
      </c>
      <c r="W21" s="21"/>
      <c r="X21" s="21"/>
      <c r="Y21" s="21"/>
      <c r="Z21" s="21"/>
      <c r="AA21" s="21"/>
      <c r="AB21" s="21"/>
      <c r="AC21" s="21"/>
      <c r="AD21" s="21"/>
    </row>
    <row r="22" spans="1:33" s="14" customFormat="1" ht="18.75" hidden="1" customHeight="1" x14ac:dyDescent="0.6">
      <c r="A22" s="22"/>
      <c r="B22" s="40" t="s">
        <v>81</v>
      </c>
      <c r="C22" s="23"/>
      <c r="D22" s="43" t="str">
        <f t="shared" si="3"/>
        <v>FC-xx (NOT USED)</v>
      </c>
      <c r="E22" s="24"/>
      <c r="F22" s="24"/>
      <c r="G22" s="24"/>
      <c r="H22" s="24"/>
      <c r="I22" s="24"/>
      <c r="J22" s="24"/>
      <c r="K22" s="24"/>
      <c r="L22" s="24"/>
      <c r="M22" s="24"/>
      <c r="N22" s="24"/>
      <c r="O22" s="24"/>
      <c r="P22" s="24"/>
      <c r="Q22" s="24"/>
      <c r="R22" s="45"/>
      <c r="S22" s="16"/>
      <c r="T22" s="25" t="str">
        <f t="shared" si="4"/>
        <v/>
      </c>
      <c r="U22" s="26"/>
      <c r="V22" s="26" t="str">
        <f t="shared" si="5"/>
        <v/>
      </c>
      <c r="W22" s="26"/>
      <c r="X22" s="26"/>
      <c r="Y22" s="26"/>
      <c r="Z22" s="26"/>
      <c r="AA22" s="26"/>
      <c r="AB22" s="26"/>
      <c r="AC22" s="26"/>
      <c r="AD22" s="26"/>
      <c r="AE22" s="27"/>
    </row>
    <row r="23" spans="1:33" s="14" customFormat="1" ht="18.75" hidden="1" customHeight="1" x14ac:dyDescent="0.6">
      <c r="A23" s="18"/>
      <c r="B23" s="42" t="s">
        <v>81</v>
      </c>
      <c r="C23" s="19"/>
      <c r="D23" s="20" t="str">
        <f t="shared" si="3"/>
        <v>FC-xx (NOT USED)</v>
      </c>
      <c r="E23" s="20"/>
      <c r="F23" s="20"/>
      <c r="G23" s="20"/>
      <c r="H23" s="20"/>
      <c r="I23" s="20"/>
      <c r="J23" s="20"/>
      <c r="K23" s="20"/>
      <c r="L23" s="41"/>
      <c r="M23" s="20"/>
      <c r="N23" s="41"/>
      <c r="O23" s="20"/>
      <c r="P23" s="20"/>
      <c r="Q23" s="20"/>
      <c r="R23" s="44"/>
      <c r="S23" s="16"/>
      <c r="T23" s="14" t="str">
        <f t="shared" si="4"/>
        <v/>
      </c>
      <c r="U23" s="21"/>
      <c r="V23" s="21" t="str">
        <f t="shared" si="5"/>
        <v/>
      </c>
      <c r="W23" s="21"/>
      <c r="X23" s="21"/>
      <c r="Y23" s="21"/>
      <c r="Z23" s="21"/>
      <c r="AA23" s="21"/>
      <c r="AB23" s="21"/>
      <c r="AC23" s="21"/>
      <c r="AD23" s="21"/>
    </row>
    <row r="24" spans="1:33" s="14" customFormat="1" ht="18.75" hidden="1" customHeight="1" x14ac:dyDescent="0.6">
      <c r="A24" s="22"/>
      <c r="B24" s="40" t="s">
        <v>81</v>
      </c>
      <c r="C24" s="23"/>
      <c r="D24" s="43" t="str">
        <f t="shared" si="3"/>
        <v>FC-xx (NOT USED)</v>
      </c>
      <c r="E24" s="24"/>
      <c r="F24" s="24"/>
      <c r="G24" s="24"/>
      <c r="H24" s="24"/>
      <c r="I24" s="24"/>
      <c r="J24" s="24"/>
      <c r="K24" s="24"/>
      <c r="L24" s="24"/>
      <c r="M24" s="24"/>
      <c r="N24" s="24"/>
      <c r="O24" s="24"/>
      <c r="P24" s="24"/>
      <c r="Q24" s="24"/>
      <c r="R24" s="45"/>
      <c r="S24" s="16"/>
      <c r="T24" s="25" t="str">
        <f t="shared" si="4"/>
        <v/>
      </c>
      <c r="U24" s="26"/>
      <c r="V24" s="26" t="str">
        <f t="shared" si="5"/>
        <v/>
      </c>
      <c r="W24" s="26"/>
      <c r="X24" s="26"/>
      <c r="Y24" s="26"/>
      <c r="Z24" s="26"/>
      <c r="AA24" s="26"/>
      <c r="AB24" s="26"/>
      <c r="AC24" s="26"/>
      <c r="AD24" s="26"/>
      <c r="AE24" s="27"/>
    </row>
    <row r="25" spans="1:33" s="14" customFormat="1" ht="18.75" hidden="1" customHeight="1" x14ac:dyDescent="0.6">
      <c r="A25" s="18"/>
      <c r="B25" s="42" t="s">
        <v>81</v>
      </c>
      <c r="C25" s="19"/>
      <c r="D25" s="20" t="str">
        <f t="shared" si="3"/>
        <v>FC-xx (NOT USED)</v>
      </c>
      <c r="E25" s="20"/>
      <c r="F25" s="20"/>
      <c r="G25" s="20"/>
      <c r="H25" s="20"/>
      <c r="I25" s="20"/>
      <c r="J25" s="20"/>
      <c r="K25" s="20"/>
      <c r="L25" s="41"/>
      <c r="M25" s="20"/>
      <c r="N25" s="41"/>
      <c r="O25" s="20"/>
      <c r="P25" s="20"/>
      <c r="Q25" s="20"/>
      <c r="R25" s="44"/>
      <c r="S25" s="16"/>
      <c r="T25" s="14" t="str">
        <f t="shared" si="4"/>
        <v/>
      </c>
      <c r="U25" s="21"/>
      <c r="V25" s="21" t="str">
        <f t="shared" si="5"/>
        <v/>
      </c>
      <c r="W25" s="21"/>
      <c r="X25" s="21"/>
      <c r="Y25" s="21"/>
      <c r="Z25" s="21"/>
      <c r="AA25" s="21"/>
      <c r="AB25" s="21"/>
      <c r="AC25" s="21"/>
      <c r="AD25" s="21"/>
    </row>
    <row r="26" spans="1:33" s="14" customFormat="1" ht="18.75" hidden="1" customHeight="1" x14ac:dyDescent="0.6">
      <c r="A26" s="22"/>
      <c r="B26" s="40" t="s">
        <v>81</v>
      </c>
      <c r="C26" s="23"/>
      <c r="D26" s="43" t="str">
        <f t="shared" si="3"/>
        <v>FC-xx (NOT USED)</v>
      </c>
      <c r="E26" s="24"/>
      <c r="F26" s="24"/>
      <c r="G26" s="24"/>
      <c r="H26" s="24"/>
      <c r="I26" s="24"/>
      <c r="J26" s="24"/>
      <c r="K26" s="24"/>
      <c r="L26" s="24"/>
      <c r="M26" s="24"/>
      <c r="N26" s="24"/>
      <c r="O26" s="24"/>
      <c r="P26" s="24"/>
      <c r="Q26" s="24"/>
      <c r="R26" s="45"/>
      <c r="S26" s="16"/>
      <c r="T26" s="25" t="str">
        <f t="shared" si="4"/>
        <v/>
      </c>
      <c r="U26" s="26"/>
      <c r="V26" s="26" t="str">
        <f t="shared" si="5"/>
        <v/>
      </c>
      <c r="W26" s="26"/>
      <c r="X26" s="26"/>
      <c r="Y26" s="26"/>
      <c r="Z26" s="26"/>
      <c r="AA26" s="26"/>
      <c r="AB26" s="26"/>
      <c r="AC26" s="26"/>
      <c r="AD26" s="26"/>
      <c r="AE26" s="27"/>
    </row>
    <row r="27" spans="1:33" s="14" customFormat="1" ht="18.75" hidden="1" customHeight="1" x14ac:dyDescent="0.6">
      <c r="A27" s="18"/>
      <c r="B27" s="42" t="s">
        <v>81</v>
      </c>
      <c r="C27" s="19"/>
      <c r="D27" s="20" t="str">
        <f t="shared" si="3"/>
        <v>FC-xx (NOT USED)</v>
      </c>
      <c r="E27" s="20"/>
      <c r="F27" s="20"/>
      <c r="G27" s="20"/>
      <c r="H27" s="20"/>
      <c r="I27" s="20"/>
      <c r="J27" s="20"/>
      <c r="K27" s="20"/>
      <c r="L27" s="41"/>
      <c r="M27" s="20"/>
      <c r="N27" s="41"/>
      <c r="O27" s="20"/>
      <c r="P27" s="20"/>
      <c r="Q27" s="20"/>
      <c r="R27" s="44"/>
      <c r="S27" s="16"/>
      <c r="T27" s="14" t="str">
        <f t="shared" si="4"/>
        <v/>
      </c>
      <c r="U27" s="21"/>
      <c r="V27" s="21" t="str">
        <f t="shared" si="5"/>
        <v/>
      </c>
      <c r="W27" s="21"/>
      <c r="X27" s="21"/>
      <c r="Y27" s="21"/>
      <c r="Z27" s="21"/>
      <c r="AA27" s="21"/>
      <c r="AB27" s="21"/>
      <c r="AC27" s="21"/>
      <c r="AD27" s="21"/>
    </row>
    <row r="28" spans="1:33" s="14" customFormat="1" ht="18.75" hidden="1" customHeight="1" x14ac:dyDescent="0.6">
      <c r="A28" s="22" t="s">
        <v>83</v>
      </c>
      <c r="B28" s="40"/>
      <c r="C28" s="23"/>
      <c r="D28" s="43"/>
      <c r="E28" s="24"/>
      <c r="F28" s="24"/>
      <c r="G28" s="24"/>
      <c r="H28" s="24"/>
      <c r="I28" s="24"/>
      <c r="J28" s="24"/>
      <c r="K28" s="24"/>
      <c r="L28" s="24"/>
      <c r="M28" s="24"/>
      <c r="N28" s="24"/>
      <c r="O28" s="24"/>
      <c r="P28" s="24"/>
      <c r="Q28" s="24"/>
      <c r="R28" s="45"/>
      <c r="S28" s="16"/>
      <c r="T28" s="15" t="str">
        <f>A28</f>
        <v>Analog Outputs</v>
      </c>
      <c r="U28" s="15"/>
      <c r="V28" s="15"/>
      <c r="W28" s="15"/>
      <c r="X28" s="15"/>
      <c r="Y28" s="15"/>
      <c r="Z28" s="15"/>
      <c r="AA28" s="15"/>
      <c r="AB28" s="15"/>
      <c r="AC28" s="15"/>
      <c r="AD28" s="15"/>
      <c r="AE28" s="15"/>
    </row>
    <row r="29" spans="1:33" s="14" customFormat="1" ht="18.75" hidden="1" customHeight="1" x14ac:dyDescent="0.6">
      <c r="A29" s="18"/>
      <c r="B29" s="42" t="s">
        <v>81</v>
      </c>
      <c r="C29" s="19"/>
      <c r="D29" s="20" t="str">
        <f t="shared" si="3"/>
        <v>FC-xx (NOT USED)</v>
      </c>
      <c r="E29" s="20"/>
      <c r="F29" s="20"/>
      <c r="G29" s="20"/>
      <c r="H29" s="20"/>
      <c r="I29" s="20"/>
      <c r="J29" s="20"/>
      <c r="K29" s="20"/>
      <c r="L29" s="41"/>
      <c r="M29" s="20"/>
      <c r="N29" s="41"/>
      <c r="O29" s="20"/>
      <c r="P29" s="20"/>
      <c r="Q29" s="20"/>
      <c r="R29" s="44"/>
      <c r="S29" s="16"/>
      <c r="T29" s="14" t="str">
        <f>IF(OR(B29="",B29="(NOT USED)"),"",B29)</f>
        <v/>
      </c>
      <c r="U29" s="21"/>
      <c r="V29" s="21"/>
      <c r="W29" s="21" t="str">
        <f>IF($T29="","","X")</f>
        <v/>
      </c>
      <c r="X29" s="21"/>
      <c r="Y29" s="21"/>
      <c r="Z29" s="21"/>
      <c r="AA29" s="21"/>
      <c r="AB29" s="21"/>
      <c r="AC29" s="21"/>
      <c r="AD29" s="21"/>
    </row>
    <row r="30" spans="1:33" s="14" customFormat="1" ht="18.75" hidden="1" customHeight="1" x14ac:dyDescent="0.6">
      <c r="A30" s="22"/>
      <c r="B30" s="40" t="s">
        <v>81</v>
      </c>
      <c r="C30" s="23"/>
      <c r="D30" s="43" t="str">
        <f t="shared" si="3"/>
        <v>FC-xx (NOT USED)</v>
      </c>
      <c r="E30" s="24"/>
      <c r="F30" s="24"/>
      <c r="G30" s="24"/>
      <c r="H30" s="24"/>
      <c r="I30" s="24"/>
      <c r="J30" s="24"/>
      <c r="K30" s="24"/>
      <c r="L30" s="24"/>
      <c r="M30" s="24"/>
      <c r="N30" s="24"/>
      <c r="O30" s="24"/>
      <c r="P30" s="24"/>
      <c r="Q30" s="24"/>
      <c r="R30" s="45"/>
      <c r="S30" s="16"/>
      <c r="T30" s="25" t="str">
        <f t="shared" ref="T30:T38" si="6">IF(OR(B30="",B30="(NOT USED)"),"",B30)</f>
        <v/>
      </c>
      <c r="U30" s="26"/>
      <c r="V30" s="26"/>
      <c r="W30" s="26" t="str">
        <f t="shared" ref="W30:W38" si="7">IF($T30="","","X")</f>
        <v/>
      </c>
      <c r="X30" s="26"/>
      <c r="Y30" s="26"/>
      <c r="Z30" s="26"/>
      <c r="AA30" s="26"/>
      <c r="AB30" s="26"/>
      <c r="AC30" s="26"/>
      <c r="AD30" s="26"/>
      <c r="AE30" s="27"/>
    </row>
    <row r="31" spans="1:33" s="14" customFormat="1" ht="18.75" hidden="1" customHeight="1" x14ac:dyDescent="0.6">
      <c r="A31" s="18"/>
      <c r="B31" s="42" t="s">
        <v>81</v>
      </c>
      <c r="C31" s="19"/>
      <c r="D31" s="20" t="str">
        <f t="shared" si="3"/>
        <v>FC-xx (NOT USED)</v>
      </c>
      <c r="E31" s="20"/>
      <c r="F31" s="20"/>
      <c r="G31" s="20"/>
      <c r="H31" s="20"/>
      <c r="I31" s="20"/>
      <c r="J31" s="20"/>
      <c r="K31" s="20"/>
      <c r="L31" s="41"/>
      <c r="M31" s="20"/>
      <c r="N31" s="41"/>
      <c r="O31" s="20"/>
      <c r="P31" s="20"/>
      <c r="Q31" s="20"/>
      <c r="R31" s="44"/>
      <c r="S31" s="16"/>
      <c r="T31" s="14" t="str">
        <f t="shared" si="6"/>
        <v/>
      </c>
      <c r="U31" s="21"/>
      <c r="V31" s="21"/>
      <c r="W31" s="21" t="str">
        <f t="shared" si="7"/>
        <v/>
      </c>
      <c r="X31" s="21"/>
      <c r="Y31" s="21"/>
      <c r="Z31" s="21"/>
      <c r="AA31" s="21"/>
      <c r="AB31" s="21"/>
      <c r="AC31" s="21"/>
      <c r="AD31" s="21"/>
    </row>
    <row r="32" spans="1:33" s="14" customFormat="1" ht="18.75" hidden="1" customHeight="1" x14ac:dyDescent="0.6">
      <c r="A32" s="22"/>
      <c r="B32" s="40" t="s">
        <v>81</v>
      </c>
      <c r="C32" s="23"/>
      <c r="D32" s="43" t="str">
        <f t="shared" si="3"/>
        <v>FC-xx (NOT USED)</v>
      </c>
      <c r="E32" s="24"/>
      <c r="F32" s="24"/>
      <c r="G32" s="24"/>
      <c r="H32" s="24"/>
      <c r="I32" s="24"/>
      <c r="J32" s="24"/>
      <c r="K32" s="24"/>
      <c r="L32" s="24"/>
      <c r="M32" s="24"/>
      <c r="N32" s="24"/>
      <c r="O32" s="24"/>
      <c r="P32" s="24"/>
      <c r="Q32" s="24"/>
      <c r="R32" s="45"/>
      <c r="S32" s="16"/>
      <c r="T32" s="25" t="str">
        <f t="shared" si="6"/>
        <v/>
      </c>
      <c r="U32" s="26"/>
      <c r="V32" s="26"/>
      <c r="W32" s="26" t="str">
        <f t="shared" si="7"/>
        <v/>
      </c>
      <c r="X32" s="26"/>
      <c r="Y32" s="26"/>
      <c r="Z32" s="26"/>
      <c r="AA32" s="26"/>
      <c r="AB32" s="26"/>
      <c r="AC32" s="26"/>
      <c r="AD32" s="26"/>
      <c r="AE32" s="27"/>
    </row>
    <row r="33" spans="1:31" s="14" customFormat="1" ht="18.75" hidden="1" customHeight="1" x14ac:dyDescent="0.6">
      <c r="A33" s="18"/>
      <c r="B33" s="42" t="s">
        <v>81</v>
      </c>
      <c r="C33" s="19"/>
      <c r="D33" s="20" t="str">
        <f t="shared" si="3"/>
        <v>FC-xx (NOT USED)</v>
      </c>
      <c r="E33" s="20"/>
      <c r="F33" s="20"/>
      <c r="G33" s="20"/>
      <c r="H33" s="20"/>
      <c r="I33" s="20"/>
      <c r="J33" s="20"/>
      <c r="K33" s="20"/>
      <c r="L33" s="41"/>
      <c r="M33" s="20"/>
      <c r="N33" s="41"/>
      <c r="O33" s="20"/>
      <c r="P33" s="20"/>
      <c r="Q33" s="20"/>
      <c r="R33" s="44"/>
      <c r="S33" s="16"/>
      <c r="T33" s="14" t="str">
        <f t="shared" si="6"/>
        <v/>
      </c>
      <c r="U33" s="21"/>
      <c r="V33" s="21"/>
      <c r="W33" s="21" t="str">
        <f t="shared" si="7"/>
        <v/>
      </c>
      <c r="X33" s="21"/>
      <c r="Y33" s="21"/>
      <c r="Z33" s="21"/>
      <c r="AA33" s="21"/>
      <c r="AB33" s="21"/>
      <c r="AC33" s="21"/>
      <c r="AD33" s="21"/>
    </row>
    <row r="34" spans="1:31" s="14" customFormat="1" ht="18.75" hidden="1" customHeight="1" x14ac:dyDescent="0.6">
      <c r="A34" s="22"/>
      <c r="B34" s="40" t="s">
        <v>81</v>
      </c>
      <c r="C34" s="23"/>
      <c r="D34" s="43" t="str">
        <f t="shared" si="3"/>
        <v>FC-xx (NOT USED)</v>
      </c>
      <c r="E34" s="24"/>
      <c r="F34" s="24"/>
      <c r="G34" s="24"/>
      <c r="H34" s="24"/>
      <c r="I34" s="24"/>
      <c r="J34" s="24"/>
      <c r="K34" s="24"/>
      <c r="L34" s="24"/>
      <c r="M34" s="24"/>
      <c r="N34" s="24"/>
      <c r="O34" s="24"/>
      <c r="P34" s="24"/>
      <c r="Q34" s="24"/>
      <c r="R34" s="45"/>
      <c r="S34" s="16"/>
      <c r="T34" s="25" t="str">
        <f t="shared" si="6"/>
        <v/>
      </c>
      <c r="U34" s="26"/>
      <c r="V34" s="26"/>
      <c r="W34" s="26" t="str">
        <f t="shared" si="7"/>
        <v/>
      </c>
      <c r="X34" s="26"/>
      <c r="Y34" s="26"/>
      <c r="Z34" s="26"/>
      <c r="AA34" s="26"/>
      <c r="AB34" s="26"/>
      <c r="AC34" s="26"/>
      <c r="AD34" s="26"/>
      <c r="AE34" s="27"/>
    </row>
    <row r="35" spans="1:31" s="14" customFormat="1" ht="18.75" hidden="1" customHeight="1" x14ac:dyDescent="0.6">
      <c r="A35" s="18"/>
      <c r="B35" s="42" t="s">
        <v>81</v>
      </c>
      <c r="C35" s="19"/>
      <c r="D35" s="20" t="str">
        <f t="shared" si="3"/>
        <v>FC-xx (NOT USED)</v>
      </c>
      <c r="E35" s="20"/>
      <c r="F35" s="20"/>
      <c r="G35" s="20"/>
      <c r="H35" s="20"/>
      <c r="I35" s="20"/>
      <c r="J35" s="20"/>
      <c r="K35" s="20"/>
      <c r="L35" s="41"/>
      <c r="M35" s="20"/>
      <c r="N35" s="41"/>
      <c r="O35" s="20"/>
      <c r="P35" s="20"/>
      <c r="Q35" s="20"/>
      <c r="R35" s="44"/>
      <c r="S35" s="16"/>
      <c r="T35" s="14" t="str">
        <f t="shared" si="6"/>
        <v/>
      </c>
      <c r="U35" s="21"/>
      <c r="V35" s="21"/>
      <c r="W35" s="21" t="str">
        <f t="shared" si="7"/>
        <v/>
      </c>
      <c r="X35" s="21"/>
      <c r="Y35" s="21"/>
      <c r="Z35" s="21"/>
      <c r="AA35" s="21"/>
      <c r="AB35" s="21"/>
      <c r="AC35" s="21"/>
      <c r="AD35" s="21"/>
    </row>
    <row r="36" spans="1:31" s="14" customFormat="1" ht="18.75" hidden="1" customHeight="1" x14ac:dyDescent="0.6">
      <c r="A36" s="22"/>
      <c r="B36" s="40" t="s">
        <v>81</v>
      </c>
      <c r="C36" s="23"/>
      <c r="D36" s="43" t="str">
        <f t="shared" si="3"/>
        <v>FC-xx (NOT USED)</v>
      </c>
      <c r="E36" s="24"/>
      <c r="F36" s="24"/>
      <c r="G36" s="24"/>
      <c r="H36" s="24"/>
      <c r="I36" s="24"/>
      <c r="J36" s="24"/>
      <c r="K36" s="24"/>
      <c r="L36" s="24"/>
      <c r="M36" s="24"/>
      <c r="N36" s="24"/>
      <c r="O36" s="24"/>
      <c r="P36" s="24"/>
      <c r="Q36" s="24"/>
      <c r="R36" s="45"/>
      <c r="S36" s="16"/>
      <c r="T36" s="25" t="str">
        <f t="shared" si="6"/>
        <v/>
      </c>
      <c r="U36" s="26"/>
      <c r="V36" s="26"/>
      <c r="W36" s="26" t="str">
        <f t="shared" si="7"/>
        <v/>
      </c>
      <c r="X36" s="26"/>
      <c r="Y36" s="26"/>
      <c r="Z36" s="26"/>
      <c r="AA36" s="26"/>
      <c r="AB36" s="26"/>
      <c r="AC36" s="26"/>
      <c r="AD36" s="26"/>
      <c r="AE36" s="27"/>
    </row>
    <row r="37" spans="1:31" s="14" customFormat="1" ht="18.75" hidden="1" customHeight="1" x14ac:dyDescent="0.6">
      <c r="A37" s="18"/>
      <c r="B37" s="42" t="s">
        <v>81</v>
      </c>
      <c r="C37" s="19"/>
      <c r="D37" s="20" t="str">
        <f t="shared" si="3"/>
        <v>FC-xx (NOT USED)</v>
      </c>
      <c r="E37" s="20"/>
      <c r="F37" s="20"/>
      <c r="G37" s="20"/>
      <c r="H37" s="20"/>
      <c r="I37" s="20"/>
      <c r="J37" s="20"/>
      <c r="K37" s="20"/>
      <c r="L37" s="41"/>
      <c r="M37" s="20"/>
      <c r="N37" s="41"/>
      <c r="O37" s="20"/>
      <c r="P37" s="20"/>
      <c r="Q37" s="20"/>
      <c r="R37" s="44"/>
      <c r="S37" s="16"/>
      <c r="T37" s="14" t="str">
        <f t="shared" si="6"/>
        <v/>
      </c>
      <c r="U37" s="21"/>
      <c r="V37" s="21"/>
      <c r="W37" s="21" t="str">
        <f t="shared" si="7"/>
        <v/>
      </c>
      <c r="X37" s="21"/>
      <c r="Y37" s="21"/>
      <c r="Z37" s="21"/>
      <c r="AA37" s="21"/>
      <c r="AB37" s="21"/>
      <c r="AC37" s="21"/>
      <c r="AD37" s="21"/>
    </row>
    <row r="38" spans="1:31" s="14" customFormat="1" ht="18.75" hidden="1" customHeight="1" x14ac:dyDescent="0.6">
      <c r="A38" s="22"/>
      <c r="B38" s="40" t="s">
        <v>81</v>
      </c>
      <c r="C38" s="23"/>
      <c r="D38" s="43" t="str">
        <f t="shared" si="3"/>
        <v>FC-xx (NOT USED)</v>
      </c>
      <c r="E38" s="24"/>
      <c r="F38" s="24"/>
      <c r="G38" s="24"/>
      <c r="H38" s="24"/>
      <c r="I38" s="24"/>
      <c r="J38" s="24"/>
      <c r="K38" s="24"/>
      <c r="L38" s="24"/>
      <c r="M38" s="24"/>
      <c r="N38" s="24"/>
      <c r="O38" s="24"/>
      <c r="P38" s="24"/>
      <c r="Q38" s="24"/>
      <c r="R38" s="45"/>
      <c r="S38" s="16"/>
      <c r="T38" s="25" t="str">
        <f t="shared" si="6"/>
        <v/>
      </c>
      <c r="U38" s="26"/>
      <c r="V38" s="26"/>
      <c r="W38" s="26" t="str">
        <f t="shared" si="7"/>
        <v/>
      </c>
      <c r="X38" s="26"/>
      <c r="Y38" s="26"/>
      <c r="Z38" s="26"/>
      <c r="AA38" s="26"/>
      <c r="AB38" s="26"/>
      <c r="AC38" s="26"/>
      <c r="AD38" s="26"/>
      <c r="AE38" s="27"/>
    </row>
    <row r="39" spans="1:31" s="14" customFormat="1" ht="18.75" hidden="1" customHeight="1" x14ac:dyDescent="0.6">
      <c r="A39" s="92" t="s">
        <v>84</v>
      </c>
      <c r="B39" s="92"/>
      <c r="C39" s="92"/>
      <c r="D39" s="92"/>
      <c r="E39" s="92"/>
      <c r="F39" s="92"/>
      <c r="G39" s="92"/>
      <c r="H39" s="92"/>
      <c r="I39" s="92"/>
      <c r="J39" s="92"/>
      <c r="K39" s="92"/>
      <c r="L39" s="92"/>
      <c r="M39" s="92"/>
      <c r="N39" s="92"/>
      <c r="O39" s="92"/>
      <c r="P39" s="92"/>
      <c r="Q39" s="92"/>
      <c r="R39" s="92"/>
      <c r="S39" s="16"/>
      <c r="T39" s="15" t="str">
        <f>A39</f>
        <v>Digital Inputs</v>
      </c>
      <c r="U39" s="15"/>
      <c r="V39" s="15"/>
      <c r="W39" s="15"/>
      <c r="X39" s="15"/>
      <c r="Y39" s="15"/>
      <c r="Z39" s="15"/>
      <c r="AA39" s="15"/>
      <c r="AB39" s="15"/>
      <c r="AC39" s="15"/>
      <c r="AD39" s="15"/>
      <c r="AE39" s="15"/>
    </row>
    <row r="40" spans="1:31" s="14" customFormat="1" ht="18.75" hidden="1" customHeight="1" x14ac:dyDescent="0.6">
      <c r="A40" s="18"/>
      <c r="B40" s="42" t="s">
        <v>81</v>
      </c>
      <c r="C40" s="19"/>
      <c r="D40" s="20" t="str">
        <f t="shared" si="3"/>
        <v>FC-xx (NOT USED)</v>
      </c>
      <c r="E40" s="20"/>
      <c r="F40" s="20"/>
      <c r="G40" s="20"/>
      <c r="H40" s="20"/>
      <c r="I40" s="20"/>
      <c r="J40" s="20"/>
      <c r="K40" s="20"/>
      <c r="L40" s="41"/>
      <c r="M40" s="20"/>
      <c r="N40" s="41"/>
      <c r="O40" s="20"/>
      <c r="P40" s="20"/>
      <c r="Q40" s="20"/>
      <c r="R40" s="44"/>
      <c r="S40" s="16"/>
      <c r="T40" s="14" t="str">
        <f>IF(OR(B40="",B40="(NOT USED)"),"",B40)</f>
        <v/>
      </c>
      <c r="U40" s="21"/>
      <c r="V40" s="21"/>
      <c r="W40" s="21"/>
      <c r="X40" s="21" t="str">
        <f>IF($T40="","","X")</f>
        <v/>
      </c>
      <c r="Y40" s="21"/>
      <c r="Z40" s="21"/>
      <c r="AA40" s="21"/>
      <c r="AB40" s="21"/>
      <c r="AC40" s="21"/>
      <c r="AD40" s="21"/>
    </row>
    <row r="41" spans="1:31" s="14" customFormat="1" ht="18.75" hidden="1" customHeight="1" x14ac:dyDescent="0.6">
      <c r="A41" s="22"/>
      <c r="B41" s="40" t="s">
        <v>81</v>
      </c>
      <c r="C41" s="23"/>
      <c r="D41" s="43" t="str">
        <f t="shared" si="3"/>
        <v>FC-xx (NOT USED)</v>
      </c>
      <c r="E41" s="24"/>
      <c r="F41" s="24"/>
      <c r="G41" s="24"/>
      <c r="H41" s="24"/>
      <c r="I41" s="24"/>
      <c r="J41" s="24"/>
      <c r="K41" s="24"/>
      <c r="L41" s="24"/>
      <c r="M41" s="24"/>
      <c r="N41" s="24"/>
      <c r="O41" s="24"/>
      <c r="P41" s="24"/>
      <c r="Q41" s="24"/>
      <c r="R41" s="45"/>
      <c r="S41" s="16"/>
      <c r="T41" s="25" t="str">
        <f t="shared" ref="T41:T48" si="8">IF(OR(B41="",B41="(NOT USED)"),"",B41)</f>
        <v/>
      </c>
      <c r="U41" s="26"/>
      <c r="V41" s="26"/>
      <c r="W41" s="26"/>
      <c r="X41" s="26" t="str">
        <f t="shared" ref="X41:X48" si="9">IF($T41="","","X")</f>
        <v/>
      </c>
      <c r="Y41" s="26"/>
      <c r="Z41" s="26"/>
      <c r="AA41" s="26"/>
      <c r="AB41" s="26"/>
      <c r="AC41" s="26"/>
      <c r="AD41" s="26"/>
      <c r="AE41" s="27"/>
    </row>
    <row r="42" spans="1:31" s="14" customFormat="1" ht="18.75" hidden="1" customHeight="1" x14ac:dyDescent="0.6">
      <c r="A42" s="18"/>
      <c r="B42" s="42" t="s">
        <v>81</v>
      </c>
      <c r="C42" s="19"/>
      <c r="D42" s="20" t="str">
        <f t="shared" si="3"/>
        <v>FC-xx (NOT USED)</v>
      </c>
      <c r="E42" s="20"/>
      <c r="F42" s="20"/>
      <c r="G42" s="20"/>
      <c r="H42" s="20"/>
      <c r="I42" s="20"/>
      <c r="J42" s="20"/>
      <c r="K42" s="20"/>
      <c r="L42" s="41"/>
      <c r="M42" s="20"/>
      <c r="N42" s="41"/>
      <c r="O42" s="20"/>
      <c r="P42" s="20"/>
      <c r="Q42" s="20"/>
      <c r="R42" s="44"/>
      <c r="S42" s="16"/>
      <c r="T42" s="14" t="str">
        <f t="shared" si="8"/>
        <v/>
      </c>
      <c r="U42" s="21"/>
      <c r="V42" s="21"/>
      <c r="W42" s="21"/>
      <c r="X42" s="21" t="str">
        <f t="shared" si="9"/>
        <v/>
      </c>
      <c r="Y42" s="21"/>
      <c r="Z42" s="21"/>
      <c r="AA42" s="21"/>
      <c r="AB42" s="21"/>
      <c r="AC42" s="21"/>
      <c r="AD42" s="21"/>
    </row>
    <row r="43" spans="1:31" s="14" customFormat="1" ht="18.75" hidden="1" customHeight="1" x14ac:dyDescent="0.6">
      <c r="A43" s="22"/>
      <c r="B43" s="40" t="s">
        <v>81</v>
      </c>
      <c r="C43" s="23"/>
      <c r="D43" s="43" t="str">
        <f t="shared" si="3"/>
        <v>FC-xx (NOT USED)</v>
      </c>
      <c r="E43" s="24"/>
      <c r="F43" s="24"/>
      <c r="G43" s="24"/>
      <c r="H43" s="24"/>
      <c r="I43" s="24"/>
      <c r="J43" s="24"/>
      <c r="K43" s="24"/>
      <c r="L43" s="24"/>
      <c r="M43" s="24"/>
      <c r="N43" s="24"/>
      <c r="O43" s="24"/>
      <c r="P43" s="24"/>
      <c r="Q43" s="24"/>
      <c r="R43" s="45"/>
      <c r="S43" s="16"/>
      <c r="T43" s="25" t="str">
        <f t="shared" si="8"/>
        <v/>
      </c>
      <c r="U43" s="26"/>
      <c r="V43" s="26"/>
      <c r="W43" s="26"/>
      <c r="X43" s="26" t="str">
        <f t="shared" si="9"/>
        <v/>
      </c>
      <c r="Y43" s="26"/>
      <c r="Z43" s="26"/>
      <c r="AA43" s="26"/>
      <c r="AB43" s="26"/>
      <c r="AC43" s="26"/>
      <c r="AD43" s="26"/>
      <c r="AE43" s="27"/>
    </row>
    <row r="44" spans="1:31" s="14" customFormat="1" ht="18.75" hidden="1" customHeight="1" x14ac:dyDescent="0.6">
      <c r="A44" s="18"/>
      <c r="B44" s="42" t="s">
        <v>81</v>
      </c>
      <c r="C44" s="19"/>
      <c r="D44" s="20" t="str">
        <f t="shared" si="3"/>
        <v>FC-xx (NOT USED)</v>
      </c>
      <c r="E44" s="20"/>
      <c r="F44" s="20"/>
      <c r="G44" s="20"/>
      <c r="H44" s="20"/>
      <c r="I44" s="20"/>
      <c r="J44" s="20"/>
      <c r="K44" s="20"/>
      <c r="L44" s="41"/>
      <c r="M44" s="20"/>
      <c r="N44" s="41"/>
      <c r="O44" s="20"/>
      <c r="P44" s="20"/>
      <c r="Q44" s="20"/>
      <c r="R44" s="44"/>
      <c r="S44" s="16"/>
      <c r="T44" s="14" t="str">
        <f t="shared" si="8"/>
        <v/>
      </c>
      <c r="U44" s="21"/>
      <c r="V44" s="21"/>
      <c r="W44" s="21"/>
      <c r="X44" s="21" t="str">
        <f t="shared" si="9"/>
        <v/>
      </c>
      <c r="Y44" s="21"/>
      <c r="Z44" s="21"/>
      <c r="AA44" s="21"/>
      <c r="AB44" s="21"/>
      <c r="AC44" s="21"/>
      <c r="AD44" s="21"/>
    </row>
    <row r="45" spans="1:31" s="14" customFormat="1" ht="18.75" hidden="1" customHeight="1" x14ac:dyDescent="0.6">
      <c r="A45" s="22"/>
      <c r="B45" s="40" t="s">
        <v>81</v>
      </c>
      <c r="C45" s="23"/>
      <c r="D45" s="43" t="str">
        <f t="shared" si="3"/>
        <v>FC-xx (NOT USED)</v>
      </c>
      <c r="E45" s="24"/>
      <c r="F45" s="24"/>
      <c r="G45" s="24"/>
      <c r="H45" s="24"/>
      <c r="I45" s="24"/>
      <c r="J45" s="24"/>
      <c r="K45" s="24"/>
      <c r="L45" s="24"/>
      <c r="M45" s="24"/>
      <c r="N45" s="24"/>
      <c r="O45" s="24"/>
      <c r="P45" s="24"/>
      <c r="Q45" s="24"/>
      <c r="R45" s="45"/>
      <c r="S45" s="16"/>
      <c r="T45" s="25" t="str">
        <f t="shared" si="8"/>
        <v/>
      </c>
      <c r="U45" s="26"/>
      <c r="V45" s="26"/>
      <c r="W45" s="26"/>
      <c r="X45" s="26" t="str">
        <f t="shared" si="9"/>
        <v/>
      </c>
      <c r="Y45" s="26"/>
      <c r="Z45" s="26"/>
      <c r="AA45" s="26"/>
      <c r="AB45" s="26"/>
      <c r="AC45" s="26"/>
      <c r="AD45" s="26"/>
      <c r="AE45" s="27"/>
    </row>
    <row r="46" spans="1:31" s="14" customFormat="1" ht="18.75" hidden="1" customHeight="1" x14ac:dyDescent="0.6">
      <c r="A46" s="18"/>
      <c r="B46" s="42" t="s">
        <v>81</v>
      </c>
      <c r="C46" s="19"/>
      <c r="D46" s="20" t="str">
        <f t="shared" si="3"/>
        <v>FC-xx (NOT USED)</v>
      </c>
      <c r="E46" s="20"/>
      <c r="F46" s="20"/>
      <c r="G46" s="20"/>
      <c r="H46" s="20"/>
      <c r="I46" s="20"/>
      <c r="J46" s="20"/>
      <c r="K46" s="20"/>
      <c r="L46" s="41"/>
      <c r="M46" s="20"/>
      <c r="N46" s="41"/>
      <c r="O46" s="20"/>
      <c r="P46" s="20"/>
      <c r="Q46" s="20"/>
      <c r="R46" s="44"/>
      <c r="S46" s="16"/>
      <c r="T46" s="14" t="str">
        <f t="shared" si="8"/>
        <v/>
      </c>
      <c r="U46" s="21"/>
      <c r="V46" s="21"/>
      <c r="W46" s="21"/>
      <c r="X46" s="21" t="str">
        <f t="shared" si="9"/>
        <v/>
      </c>
      <c r="Y46" s="21"/>
      <c r="Z46" s="21"/>
      <c r="AA46" s="21"/>
      <c r="AB46" s="21"/>
      <c r="AC46" s="21"/>
      <c r="AD46" s="21"/>
    </row>
    <row r="47" spans="1:31" s="14" customFormat="1" ht="18.75" hidden="1" customHeight="1" x14ac:dyDescent="0.6">
      <c r="A47" s="22"/>
      <c r="B47" s="40" t="s">
        <v>81</v>
      </c>
      <c r="C47" s="23"/>
      <c r="D47" s="43" t="str">
        <f t="shared" si="3"/>
        <v>FC-xx (NOT USED)</v>
      </c>
      <c r="E47" s="24"/>
      <c r="F47" s="24"/>
      <c r="G47" s="24"/>
      <c r="H47" s="24"/>
      <c r="I47" s="24"/>
      <c r="J47" s="24"/>
      <c r="K47" s="24"/>
      <c r="L47" s="24"/>
      <c r="M47" s="24"/>
      <c r="N47" s="24"/>
      <c r="O47" s="24"/>
      <c r="P47" s="24"/>
      <c r="Q47" s="24"/>
      <c r="R47" s="45"/>
      <c r="S47" s="16"/>
      <c r="T47" s="25" t="str">
        <f t="shared" si="8"/>
        <v/>
      </c>
      <c r="U47" s="26"/>
      <c r="V47" s="26"/>
      <c r="W47" s="26"/>
      <c r="X47" s="26" t="str">
        <f t="shared" si="9"/>
        <v/>
      </c>
      <c r="Y47" s="26"/>
      <c r="Z47" s="26"/>
      <c r="AA47" s="26"/>
      <c r="AB47" s="26"/>
      <c r="AC47" s="26"/>
      <c r="AD47" s="26"/>
      <c r="AE47" s="27"/>
    </row>
    <row r="48" spans="1:31" s="14" customFormat="1" ht="18.75" hidden="1" customHeight="1" x14ac:dyDescent="0.6">
      <c r="A48" s="18"/>
      <c r="B48" s="42" t="s">
        <v>81</v>
      </c>
      <c r="C48" s="19"/>
      <c r="D48" s="20" t="str">
        <f t="shared" si="3"/>
        <v>FC-xx (NOT USED)</v>
      </c>
      <c r="E48" s="20"/>
      <c r="F48" s="20"/>
      <c r="G48" s="20"/>
      <c r="H48" s="20"/>
      <c r="I48" s="20"/>
      <c r="J48" s="20"/>
      <c r="K48" s="20"/>
      <c r="L48" s="41"/>
      <c r="M48" s="20"/>
      <c r="N48" s="41"/>
      <c r="O48" s="20"/>
      <c r="P48" s="20"/>
      <c r="Q48" s="20"/>
      <c r="R48" s="44"/>
      <c r="S48" s="16"/>
      <c r="T48" s="14" t="str">
        <f t="shared" si="8"/>
        <v/>
      </c>
      <c r="U48" s="21"/>
      <c r="V48" s="21"/>
      <c r="W48" s="21"/>
      <c r="X48" s="21" t="str">
        <f t="shared" si="9"/>
        <v/>
      </c>
      <c r="Y48" s="21"/>
      <c r="Z48" s="21"/>
      <c r="AA48" s="21"/>
      <c r="AB48" s="21"/>
      <c r="AC48" s="21"/>
      <c r="AD48" s="21"/>
    </row>
    <row r="49" spans="1:31" s="14" customFormat="1" ht="18.75" hidden="1" customHeight="1" x14ac:dyDescent="0.6">
      <c r="A49" s="92" t="s">
        <v>85</v>
      </c>
      <c r="B49" s="92"/>
      <c r="C49" s="92"/>
      <c r="D49" s="92"/>
      <c r="E49" s="92"/>
      <c r="F49" s="92"/>
      <c r="G49" s="92"/>
      <c r="H49" s="92"/>
      <c r="I49" s="92"/>
      <c r="J49" s="92"/>
      <c r="K49" s="92"/>
      <c r="L49" s="92"/>
      <c r="M49" s="92"/>
      <c r="N49" s="92"/>
      <c r="O49" s="92"/>
      <c r="P49" s="92"/>
      <c r="Q49" s="92"/>
      <c r="R49" s="92"/>
      <c r="S49" s="16"/>
      <c r="T49" s="15" t="str">
        <f>A49</f>
        <v>Digital Outputs  (All digital outputs to include local override capability and indication)</v>
      </c>
      <c r="U49" s="15"/>
      <c r="V49" s="15"/>
      <c r="W49" s="15"/>
      <c r="X49" s="15"/>
      <c r="Y49" s="15"/>
      <c r="Z49" s="15"/>
      <c r="AA49" s="15"/>
      <c r="AB49" s="15"/>
      <c r="AC49" s="15"/>
      <c r="AD49" s="15"/>
      <c r="AE49" s="15"/>
    </row>
    <row r="50" spans="1:31" s="14" customFormat="1" ht="18.75" hidden="1" customHeight="1" x14ac:dyDescent="0.6">
      <c r="A50" s="18"/>
      <c r="B50" s="42" t="s">
        <v>81</v>
      </c>
      <c r="C50" s="19"/>
      <c r="D50" s="20" t="str">
        <f t="shared" si="3"/>
        <v>FC-xx (NOT USED)</v>
      </c>
      <c r="E50" s="20"/>
      <c r="F50" s="20"/>
      <c r="G50" s="20"/>
      <c r="H50" s="20"/>
      <c r="I50" s="20"/>
      <c r="J50" s="20"/>
      <c r="K50" s="20"/>
      <c r="L50" s="41"/>
      <c r="M50" s="20"/>
      <c r="N50" s="41"/>
      <c r="O50" s="20"/>
      <c r="P50" s="20"/>
      <c r="Q50" s="20"/>
      <c r="R50" s="44"/>
      <c r="S50" s="16"/>
      <c r="T50" s="14" t="str">
        <f>IF(OR(B50="",B50="(NOT USED)"),"",B50)</f>
        <v/>
      </c>
      <c r="U50" s="21"/>
      <c r="V50" s="21"/>
      <c r="W50" s="21"/>
      <c r="X50" s="21"/>
      <c r="Y50" s="21" t="str">
        <f>IF($T50="","","X")</f>
        <v/>
      </c>
      <c r="Z50" s="21"/>
      <c r="AA50" s="21"/>
      <c r="AB50" s="21"/>
      <c r="AC50" s="21"/>
      <c r="AD50" s="21"/>
    </row>
    <row r="51" spans="1:31" s="14" customFormat="1" ht="18.75" hidden="1" customHeight="1" x14ac:dyDescent="0.6">
      <c r="A51" s="22"/>
      <c r="B51" s="40" t="s">
        <v>81</v>
      </c>
      <c r="C51" s="23"/>
      <c r="D51" s="43" t="str">
        <f t="shared" si="3"/>
        <v>FC-xx (NOT USED)</v>
      </c>
      <c r="E51" s="24"/>
      <c r="F51" s="24"/>
      <c r="G51" s="24"/>
      <c r="H51" s="24"/>
      <c r="I51" s="24"/>
      <c r="J51" s="24"/>
      <c r="K51" s="24"/>
      <c r="L51" s="24"/>
      <c r="M51" s="24"/>
      <c r="N51" s="24"/>
      <c r="O51" s="24"/>
      <c r="P51" s="24"/>
      <c r="Q51" s="24"/>
      <c r="R51" s="45"/>
      <c r="S51" s="16"/>
      <c r="T51" s="25" t="str">
        <f t="shared" ref="T51:T59" si="10">IF(OR(B51="",B51="(NOT USED)"),"",B51)</f>
        <v/>
      </c>
      <c r="U51" s="26"/>
      <c r="V51" s="26"/>
      <c r="W51" s="26"/>
      <c r="X51" s="26"/>
      <c r="Y51" s="26" t="str">
        <f t="shared" ref="Y51:Y59" si="11">IF($T51="","","X")</f>
        <v/>
      </c>
      <c r="Z51" s="26"/>
      <c r="AA51" s="26"/>
      <c r="AB51" s="26"/>
      <c r="AC51" s="26"/>
      <c r="AD51" s="26"/>
      <c r="AE51" s="27"/>
    </row>
    <row r="52" spans="1:31" s="14" customFormat="1" ht="18.75" hidden="1" customHeight="1" x14ac:dyDescent="0.6">
      <c r="A52" s="18"/>
      <c r="B52" s="42" t="s">
        <v>81</v>
      </c>
      <c r="C52" s="19"/>
      <c r="D52" s="20" t="str">
        <f t="shared" si="3"/>
        <v>FC-xx (NOT USED)</v>
      </c>
      <c r="E52" s="20"/>
      <c r="F52" s="20"/>
      <c r="G52" s="20"/>
      <c r="H52" s="20"/>
      <c r="I52" s="20"/>
      <c r="J52" s="20"/>
      <c r="K52" s="20"/>
      <c r="L52" s="41"/>
      <c r="M52" s="20"/>
      <c r="N52" s="41"/>
      <c r="O52" s="20"/>
      <c r="P52" s="20"/>
      <c r="Q52" s="20"/>
      <c r="R52" s="44"/>
      <c r="S52" s="16"/>
      <c r="T52" s="14" t="str">
        <f t="shared" si="10"/>
        <v/>
      </c>
      <c r="U52" s="21"/>
      <c r="V52" s="21"/>
      <c r="W52" s="21"/>
      <c r="X52" s="21"/>
      <c r="Y52" s="21" t="str">
        <f t="shared" si="11"/>
        <v/>
      </c>
      <c r="Z52" s="21"/>
      <c r="AA52" s="21"/>
      <c r="AB52" s="21"/>
      <c r="AC52" s="21"/>
      <c r="AD52" s="21"/>
    </row>
    <row r="53" spans="1:31" s="14" customFormat="1" ht="18.75" hidden="1" customHeight="1" x14ac:dyDescent="0.6">
      <c r="A53" s="22"/>
      <c r="B53" s="40" t="s">
        <v>81</v>
      </c>
      <c r="C53" s="23"/>
      <c r="D53" s="43" t="str">
        <f t="shared" si="3"/>
        <v>FC-xx (NOT USED)</v>
      </c>
      <c r="E53" s="24"/>
      <c r="F53" s="24"/>
      <c r="G53" s="24"/>
      <c r="H53" s="24"/>
      <c r="I53" s="24"/>
      <c r="J53" s="24"/>
      <c r="K53" s="24"/>
      <c r="L53" s="24"/>
      <c r="M53" s="24"/>
      <c r="N53" s="24"/>
      <c r="O53" s="24"/>
      <c r="P53" s="24"/>
      <c r="Q53" s="24"/>
      <c r="R53" s="45"/>
      <c r="S53" s="16"/>
      <c r="T53" s="25" t="str">
        <f t="shared" si="10"/>
        <v/>
      </c>
      <c r="U53" s="26"/>
      <c r="V53" s="26"/>
      <c r="W53" s="26"/>
      <c r="X53" s="26"/>
      <c r="Y53" s="26" t="str">
        <f t="shared" si="11"/>
        <v/>
      </c>
      <c r="Z53" s="26"/>
      <c r="AA53" s="26"/>
      <c r="AB53" s="26"/>
      <c r="AC53" s="26"/>
      <c r="AD53" s="26"/>
      <c r="AE53" s="27"/>
    </row>
    <row r="54" spans="1:31" s="14" customFormat="1" ht="18.75" hidden="1" customHeight="1" x14ac:dyDescent="0.6">
      <c r="A54" s="18"/>
      <c r="B54" s="42" t="s">
        <v>81</v>
      </c>
      <c r="C54" s="19"/>
      <c r="D54" s="20" t="str">
        <f t="shared" si="3"/>
        <v>FC-xx (NOT USED)</v>
      </c>
      <c r="E54" s="20"/>
      <c r="F54" s="20"/>
      <c r="G54" s="20"/>
      <c r="H54" s="20"/>
      <c r="I54" s="20"/>
      <c r="J54" s="20"/>
      <c r="K54" s="20"/>
      <c r="L54" s="41"/>
      <c r="M54" s="20"/>
      <c r="N54" s="41"/>
      <c r="O54" s="20"/>
      <c r="P54" s="20"/>
      <c r="Q54" s="20"/>
      <c r="R54" s="44"/>
      <c r="S54" s="16"/>
      <c r="T54" s="14" t="str">
        <f t="shared" si="10"/>
        <v/>
      </c>
      <c r="U54" s="21"/>
      <c r="V54" s="21"/>
      <c r="W54" s="21"/>
      <c r="X54" s="21"/>
      <c r="Y54" s="21" t="str">
        <f t="shared" si="11"/>
        <v/>
      </c>
      <c r="Z54" s="21"/>
      <c r="AA54" s="21"/>
      <c r="AB54" s="21"/>
      <c r="AC54" s="21"/>
      <c r="AD54" s="21"/>
    </row>
    <row r="55" spans="1:31" s="14" customFormat="1" ht="18.75" hidden="1" customHeight="1" x14ac:dyDescent="0.6">
      <c r="A55" s="22"/>
      <c r="B55" s="40" t="s">
        <v>81</v>
      </c>
      <c r="C55" s="23"/>
      <c r="D55" s="43" t="str">
        <f t="shared" si="3"/>
        <v>FC-xx (NOT USED)</v>
      </c>
      <c r="E55" s="24"/>
      <c r="F55" s="24"/>
      <c r="G55" s="24"/>
      <c r="H55" s="24"/>
      <c r="I55" s="24"/>
      <c r="J55" s="24"/>
      <c r="K55" s="24"/>
      <c r="L55" s="24"/>
      <c r="M55" s="24"/>
      <c r="N55" s="24"/>
      <c r="O55" s="24"/>
      <c r="P55" s="24"/>
      <c r="Q55" s="24"/>
      <c r="R55" s="45"/>
      <c r="S55" s="16"/>
      <c r="T55" s="25" t="str">
        <f t="shared" si="10"/>
        <v/>
      </c>
      <c r="U55" s="26"/>
      <c r="V55" s="26"/>
      <c r="W55" s="26"/>
      <c r="X55" s="26"/>
      <c r="Y55" s="26" t="str">
        <f t="shared" si="11"/>
        <v/>
      </c>
      <c r="Z55" s="26"/>
      <c r="AA55" s="26"/>
      <c r="AB55" s="26"/>
      <c r="AC55" s="26"/>
      <c r="AD55" s="26"/>
      <c r="AE55" s="27"/>
    </row>
    <row r="56" spans="1:31" s="14" customFormat="1" ht="18.75" hidden="1" customHeight="1" x14ac:dyDescent="0.6">
      <c r="A56" s="18"/>
      <c r="B56" s="42" t="s">
        <v>81</v>
      </c>
      <c r="C56" s="19"/>
      <c r="D56" s="20" t="str">
        <f t="shared" si="3"/>
        <v>FC-xx (NOT USED)</v>
      </c>
      <c r="E56" s="20"/>
      <c r="F56" s="20"/>
      <c r="G56" s="20"/>
      <c r="H56" s="20"/>
      <c r="I56" s="20"/>
      <c r="J56" s="20"/>
      <c r="K56" s="20"/>
      <c r="L56" s="41"/>
      <c r="M56" s="20"/>
      <c r="N56" s="41"/>
      <c r="O56" s="20"/>
      <c r="P56" s="20"/>
      <c r="Q56" s="20"/>
      <c r="R56" s="44"/>
      <c r="S56" s="16"/>
      <c r="T56" s="14" t="str">
        <f t="shared" si="10"/>
        <v/>
      </c>
      <c r="U56" s="21"/>
      <c r="V56" s="21"/>
      <c r="W56" s="21"/>
      <c r="X56" s="21"/>
      <c r="Y56" s="21" t="str">
        <f t="shared" si="11"/>
        <v/>
      </c>
      <c r="Z56" s="21"/>
      <c r="AA56" s="21"/>
      <c r="AB56" s="21"/>
      <c r="AC56" s="21"/>
      <c r="AD56" s="21"/>
    </row>
    <row r="57" spans="1:31" s="14" customFormat="1" ht="18.75" hidden="1" customHeight="1" x14ac:dyDescent="0.6">
      <c r="A57" s="22"/>
      <c r="B57" s="40" t="s">
        <v>81</v>
      </c>
      <c r="C57" s="23"/>
      <c r="D57" s="43" t="str">
        <f t="shared" si="3"/>
        <v>FC-xx (NOT USED)</v>
      </c>
      <c r="E57" s="24"/>
      <c r="F57" s="24"/>
      <c r="G57" s="24"/>
      <c r="H57" s="24"/>
      <c r="I57" s="24"/>
      <c r="J57" s="24"/>
      <c r="K57" s="24"/>
      <c r="L57" s="24"/>
      <c r="M57" s="24"/>
      <c r="N57" s="24"/>
      <c r="O57" s="24"/>
      <c r="P57" s="24"/>
      <c r="Q57" s="24"/>
      <c r="R57" s="45"/>
      <c r="S57" s="16"/>
      <c r="T57" s="25" t="str">
        <f t="shared" si="10"/>
        <v/>
      </c>
      <c r="U57" s="26"/>
      <c r="V57" s="26"/>
      <c r="W57" s="26"/>
      <c r="X57" s="26"/>
      <c r="Y57" s="26" t="str">
        <f t="shared" si="11"/>
        <v/>
      </c>
      <c r="Z57" s="26"/>
      <c r="AA57" s="26"/>
      <c r="AB57" s="26"/>
      <c r="AC57" s="26"/>
      <c r="AD57" s="26"/>
      <c r="AE57" s="27"/>
    </row>
    <row r="58" spans="1:31" s="14" customFormat="1" ht="18.75" hidden="1" customHeight="1" x14ac:dyDescent="0.6">
      <c r="A58" s="18"/>
      <c r="B58" s="42" t="s">
        <v>81</v>
      </c>
      <c r="C58" s="19"/>
      <c r="D58" s="20" t="str">
        <f t="shared" si="3"/>
        <v>FC-xx (NOT USED)</v>
      </c>
      <c r="E58" s="20"/>
      <c r="F58" s="20"/>
      <c r="G58" s="20"/>
      <c r="H58" s="20"/>
      <c r="I58" s="20"/>
      <c r="J58" s="20"/>
      <c r="K58" s="20"/>
      <c r="L58" s="41"/>
      <c r="M58" s="20"/>
      <c r="N58" s="41"/>
      <c r="O58" s="20"/>
      <c r="P58" s="20"/>
      <c r="Q58" s="20"/>
      <c r="R58" s="44"/>
      <c r="S58" s="16"/>
      <c r="T58" s="14" t="str">
        <f t="shared" si="10"/>
        <v/>
      </c>
      <c r="U58" s="21"/>
      <c r="V58" s="21"/>
      <c r="W58" s="21"/>
      <c r="X58" s="21"/>
      <c r="Y58" s="21" t="str">
        <f t="shared" si="11"/>
        <v/>
      </c>
      <c r="Z58" s="21"/>
      <c r="AA58" s="21"/>
      <c r="AB58" s="21"/>
      <c r="AC58" s="21"/>
      <c r="AD58" s="21"/>
    </row>
    <row r="59" spans="1:31" s="14" customFormat="1" ht="18.75" hidden="1" customHeight="1" x14ac:dyDescent="0.6">
      <c r="A59" s="22"/>
      <c r="B59" s="40" t="s">
        <v>81</v>
      </c>
      <c r="C59" s="23"/>
      <c r="D59" s="43" t="str">
        <f t="shared" si="3"/>
        <v>FC-xx (NOT USED)</v>
      </c>
      <c r="E59" s="24"/>
      <c r="F59" s="24"/>
      <c r="G59" s="24"/>
      <c r="H59" s="24"/>
      <c r="I59" s="24"/>
      <c r="J59" s="24"/>
      <c r="K59" s="24"/>
      <c r="L59" s="24"/>
      <c r="M59" s="24"/>
      <c r="N59" s="24"/>
      <c r="O59" s="24"/>
      <c r="P59" s="24"/>
      <c r="Q59" s="24"/>
      <c r="R59" s="45"/>
      <c r="S59" s="16"/>
      <c r="T59" s="25" t="str">
        <f t="shared" si="10"/>
        <v/>
      </c>
      <c r="U59" s="26"/>
      <c r="V59" s="26"/>
      <c r="W59" s="26"/>
      <c r="X59" s="26"/>
      <c r="Y59" s="26" t="str">
        <f t="shared" si="11"/>
        <v/>
      </c>
      <c r="Z59" s="26"/>
      <c r="AA59" s="26"/>
      <c r="AB59" s="26"/>
      <c r="AC59" s="26"/>
      <c r="AD59" s="26"/>
      <c r="AE59" s="27"/>
    </row>
    <row r="60" spans="1:31" s="14" customFormat="1" x14ac:dyDescent="0.6">
      <c r="A60" s="93" t="s">
        <v>106</v>
      </c>
      <c r="B60" s="93"/>
      <c r="C60" s="93"/>
      <c r="D60" s="93"/>
      <c r="E60" s="93"/>
      <c r="F60" s="93"/>
      <c r="G60" s="93"/>
      <c r="H60" s="93"/>
      <c r="I60" s="93"/>
      <c r="J60" s="93"/>
      <c r="K60" s="93"/>
      <c r="L60" s="93"/>
      <c r="M60" s="93"/>
      <c r="N60" s="93"/>
      <c r="O60" s="93"/>
      <c r="P60" s="93"/>
      <c r="Q60" s="93"/>
      <c r="R60" s="93"/>
      <c r="S60" s="92"/>
      <c r="T60" s="15" t="str">
        <f>A60</f>
        <v>Hardwired Points</v>
      </c>
      <c r="U60" s="15"/>
      <c r="V60" s="15"/>
      <c r="W60" s="15"/>
      <c r="X60" s="15"/>
      <c r="Y60" s="15"/>
      <c r="Z60" s="15"/>
      <c r="AA60" s="15"/>
      <c r="AB60" s="15"/>
      <c r="AC60" s="15"/>
      <c r="AD60" s="15"/>
      <c r="AE60" s="15"/>
    </row>
    <row r="61" spans="1:31" s="14" customFormat="1" ht="18.75" customHeight="1" x14ac:dyDescent="0.6">
      <c r="A61" s="18"/>
      <c r="B61" s="42" t="s">
        <v>105</v>
      </c>
      <c r="C61" s="19"/>
      <c r="D61" s="20" t="str">
        <f t="shared" si="3"/>
        <v>FC-xx Multi-function controller</v>
      </c>
      <c r="E61" s="41" t="s">
        <v>225</v>
      </c>
      <c r="F61" s="20" t="s">
        <v>100</v>
      </c>
      <c r="G61" s="20"/>
      <c r="H61" s="20"/>
      <c r="I61" s="20"/>
      <c r="J61" s="20"/>
      <c r="K61" s="20" t="s">
        <v>100</v>
      </c>
      <c r="L61" s="41" t="s">
        <v>100</v>
      </c>
      <c r="M61" s="20" t="s">
        <v>194</v>
      </c>
      <c r="N61" s="41" t="s">
        <v>194</v>
      </c>
      <c r="O61" s="20" t="s">
        <v>100</v>
      </c>
      <c r="P61" s="20" t="s">
        <v>194</v>
      </c>
      <c r="Q61" s="20" t="s">
        <v>194</v>
      </c>
      <c r="R61" s="44" t="s">
        <v>103</v>
      </c>
      <c r="S61" s="16"/>
      <c r="T61" s="14" t="str">
        <f>IF(OR(B61="",B61="(NOT USED)"),"",B61)</f>
        <v>Multi-function controller</v>
      </c>
      <c r="U61" s="21"/>
      <c r="V61" s="21"/>
      <c r="W61" s="21"/>
      <c r="X61" s="21"/>
      <c r="Y61" s="21"/>
      <c r="Z61" s="21" t="str">
        <f>IF($T61="","","X")</f>
        <v>X</v>
      </c>
      <c r="AA61" s="21"/>
      <c r="AB61" s="21"/>
      <c r="AC61" s="21"/>
      <c r="AD61" s="21"/>
    </row>
    <row r="62" spans="1:31" s="14" customFormat="1" ht="18.75" hidden="1" customHeight="1" x14ac:dyDescent="0.6">
      <c r="A62" s="22"/>
      <c r="B62" s="40" t="s">
        <v>81</v>
      </c>
      <c r="C62" s="23"/>
      <c r="D62" s="43" t="str">
        <f t="shared" si="3"/>
        <v>FC-xx (NOT USED)</v>
      </c>
      <c r="E62" s="24"/>
      <c r="F62" s="24"/>
      <c r="G62" s="24"/>
      <c r="H62" s="24"/>
      <c r="I62" s="24"/>
      <c r="J62" s="24"/>
      <c r="K62" s="24"/>
      <c r="L62" s="24"/>
      <c r="M62" s="24"/>
      <c r="N62" s="24"/>
      <c r="O62" s="24"/>
      <c r="P62" s="24"/>
      <c r="Q62" s="24"/>
      <c r="R62" s="45"/>
      <c r="S62" s="16"/>
      <c r="T62" s="25" t="str">
        <f t="shared" ref="T62:T70" si="12">IF(OR(B62="",B62="(NOT USED)"),"",B62)</f>
        <v/>
      </c>
      <c r="U62" s="26"/>
      <c r="V62" s="26"/>
      <c r="W62" s="26"/>
      <c r="X62" s="26"/>
      <c r="Y62" s="26"/>
      <c r="Z62" s="26" t="str">
        <f t="shared" ref="Z62:Z70" si="13">IF($T62="","","X")</f>
        <v/>
      </c>
      <c r="AA62" s="26"/>
      <c r="AB62" s="26"/>
      <c r="AC62" s="26"/>
      <c r="AD62" s="26"/>
      <c r="AE62" s="27"/>
    </row>
    <row r="63" spans="1:31" s="14" customFormat="1" ht="18.75" hidden="1" customHeight="1" x14ac:dyDescent="0.6">
      <c r="A63" s="18"/>
      <c r="B63" s="42" t="s">
        <v>81</v>
      </c>
      <c r="C63" s="19"/>
      <c r="D63" s="20" t="str">
        <f t="shared" si="3"/>
        <v>FC-xx (NOT USED)</v>
      </c>
      <c r="E63" s="20"/>
      <c r="F63" s="20"/>
      <c r="G63" s="20"/>
      <c r="H63" s="20"/>
      <c r="I63" s="20"/>
      <c r="J63" s="20"/>
      <c r="K63" s="20"/>
      <c r="L63" s="41"/>
      <c r="M63" s="20"/>
      <c r="N63" s="41"/>
      <c r="O63" s="20"/>
      <c r="P63" s="20"/>
      <c r="Q63" s="20"/>
      <c r="R63" s="44"/>
      <c r="S63" s="16"/>
      <c r="T63" s="14" t="str">
        <f t="shared" si="12"/>
        <v/>
      </c>
      <c r="U63" s="21"/>
      <c r="V63" s="21"/>
      <c r="W63" s="21"/>
      <c r="X63" s="21"/>
      <c r="Y63" s="21"/>
      <c r="Z63" s="21" t="str">
        <f t="shared" si="13"/>
        <v/>
      </c>
      <c r="AA63" s="21"/>
      <c r="AB63" s="21"/>
      <c r="AC63" s="21"/>
      <c r="AD63" s="21"/>
    </row>
    <row r="64" spans="1:31" s="14" customFormat="1" ht="18.75" hidden="1" customHeight="1" x14ac:dyDescent="0.6">
      <c r="A64" s="22"/>
      <c r="B64" s="40" t="s">
        <v>81</v>
      </c>
      <c r="C64" s="23"/>
      <c r="D64" s="43"/>
      <c r="E64" s="24"/>
      <c r="F64" s="24"/>
      <c r="G64" s="24"/>
      <c r="H64" s="24"/>
      <c r="I64" s="24"/>
      <c r="J64" s="24"/>
      <c r="K64" s="24"/>
      <c r="L64" s="24"/>
      <c r="M64" s="24"/>
      <c r="N64" s="24"/>
      <c r="O64" s="24"/>
      <c r="P64" s="24"/>
      <c r="Q64" s="24"/>
      <c r="R64" s="45"/>
      <c r="S64" s="16"/>
      <c r="T64" s="25" t="str">
        <f t="shared" si="12"/>
        <v/>
      </c>
      <c r="U64" s="26"/>
      <c r="V64" s="26"/>
      <c r="W64" s="26"/>
      <c r="X64" s="26"/>
      <c r="Y64" s="26"/>
      <c r="Z64" s="26" t="str">
        <f t="shared" si="13"/>
        <v/>
      </c>
      <c r="AA64" s="26"/>
      <c r="AB64" s="26"/>
      <c r="AC64" s="26"/>
      <c r="AD64" s="26"/>
      <c r="AE64" s="27"/>
    </row>
    <row r="65" spans="1:31" s="14" customFormat="1" ht="18.75" hidden="1" customHeight="1" x14ac:dyDescent="0.6">
      <c r="A65" s="18"/>
      <c r="B65" s="42" t="s">
        <v>81</v>
      </c>
      <c r="C65" s="19"/>
      <c r="D65" s="20" t="str">
        <f t="shared" si="3"/>
        <v>FC-xx (NOT USED)</v>
      </c>
      <c r="E65" s="20"/>
      <c r="F65" s="20"/>
      <c r="G65" s="20"/>
      <c r="H65" s="20"/>
      <c r="I65" s="20"/>
      <c r="J65" s="20"/>
      <c r="K65" s="20"/>
      <c r="L65" s="41"/>
      <c r="M65" s="20"/>
      <c r="N65" s="41"/>
      <c r="O65" s="20"/>
      <c r="P65" s="20"/>
      <c r="Q65" s="20"/>
      <c r="R65" s="44"/>
      <c r="S65" s="16"/>
      <c r="T65" s="14" t="str">
        <f t="shared" si="12"/>
        <v/>
      </c>
      <c r="U65" s="21"/>
      <c r="V65" s="21"/>
      <c r="W65" s="21"/>
      <c r="X65" s="21"/>
      <c r="Y65" s="21"/>
      <c r="Z65" s="21" t="str">
        <f t="shared" si="13"/>
        <v/>
      </c>
      <c r="AA65" s="21"/>
      <c r="AB65" s="21"/>
      <c r="AC65" s="21"/>
      <c r="AD65" s="21"/>
    </row>
    <row r="66" spans="1:31" s="14" customFormat="1" ht="18.75" hidden="1" customHeight="1" x14ac:dyDescent="0.6">
      <c r="A66" s="22"/>
      <c r="B66" s="40" t="s">
        <v>81</v>
      </c>
      <c r="C66" s="23"/>
      <c r="D66" s="43" t="str">
        <f t="shared" si="3"/>
        <v>FC-xx (NOT USED)</v>
      </c>
      <c r="E66" s="24"/>
      <c r="F66" s="24"/>
      <c r="G66" s="24"/>
      <c r="H66" s="24"/>
      <c r="I66" s="24"/>
      <c r="J66" s="24"/>
      <c r="K66" s="24"/>
      <c r="L66" s="24"/>
      <c r="M66" s="24"/>
      <c r="N66" s="24"/>
      <c r="O66" s="24"/>
      <c r="P66" s="24"/>
      <c r="Q66" s="24"/>
      <c r="R66" s="45"/>
      <c r="S66" s="16"/>
      <c r="T66" s="25" t="str">
        <f t="shared" si="12"/>
        <v/>
      </c>
      <c r="U66" s="26"/>
      <c r="V66" s="26"/>
      <c r="W66" s="26"/>
      <c r="X66" s="26"/>
      <c r="Y66" s="26"/>
      <c r="Z66" s="26" t="str">
        <f t="shared" si="13"/>
        <v/>
      </c>
      <c r="AA66" s="26"/>
      <c r="AB66" s="26"/>
      <c r="AC66" s="26"/>
      <c r="AD66" s="26"/>
      <c r="AE66" s="27"/>
    </row>
    <row r="67" spans="1:31" s="14" customFormat="1" ht="18.75" hidden="1" customHeight="1" x14ac:dyDescent="0.6">
      <c r="A67" s="18"/>
      <c r="B67" s="42" t="s">
        <v>81</v>
      </c>
      <c r="C67" s="19"/>
      <c r="D67" s="20" t="str">
        <f t="shared" si="3"/>
        <v>FC-xx (NOT USED)</v>
      </c>
      <c r="E67" s="20"/>
      <c r="F67" s="20"/>
      <c r="G67" s="20"/>
      <c r="H67" s="20"/>
      <c r="I67" s="20"/>
      <c r="J67" s="20"/>
      <c r="K67" s="20"/>
      <c r="L67" s="41"/>
      <c r="M67" s="20"/>
      <c r="N67" s="41"/>
      <c r="O67" s="20"/>
      <c r="P67" s="20"/>
      <c r="Q67" s="20"/>
      <c r="R67" s="44"/>
      <c r="S67" s="16"/>
      <c r="T67" s="14" t="str">
        <f t="shared" si="12"/>
        <v/>
      </c>
      <c r="U67" s="21"/>
      <c r="V67" s="21"/>
      <c r="W67" s="21"/>
      <c r="X67" s="21"/>
      <c r="Y67" s="21"/>
      <c r="Z67" s="21" t="str">
        <f t="shared" si="13"/>
        <v/>
      </c>
      <c r="AA67" s="21"/>
      <c r="AB67" s="21"/>
      <c r="AC67" s="21"/>
      <c r="AD67" s="21"/>
    </row>
    <row r="68" spans="1:31" s="14" customFormat="1" ht="18.75" hidden="1" customHeight="1" x14ac:dyDescent="0.6">
      <c r="A68" s="22"/>
      <c r="B68" s="40" t="s">
        <v>81</v>
      </c>
      <c r="C68" s="23"/>
      <c r="D68" s="43" t="str">
        <f t="shared" si="3"/>
        <v>FC-xx (NOT USED)</v>
      </c>
      <c r="E68" s="24"/>
      <c r="F68" s="24"/>
      <c r="G68" s="24"/>
      <c r="H68" s="24"/>
      <c r="I68" s="24"/>
      <c r="J68" s="24"/>
      <c r="K68" s="24"/>
      <c r="L68" s="24"/>
      <c r="M68" s="24"/>
      <c r="N68" s="24"/>
      <c r="O68" s="24"/>
      <c r="P68" s="24"/>
      <c r="Q68" s="24"/>
      <c r="R68" s="45"/>
      <c r="S68" s="16"/>
      <c r="T68" s="25" t="str">
        <f t="shared" si="12"/>
        <v/>
      </c>
      <c r="U68" s="26"/>
      <c r="V68" s="26"/>
      <c r="W68" s="26"/>
      <c r="X68" s="26"/>
      <c r="Y68" s="26"/>
      <c r="Z68" s="26" t="str">
        <f t="shared" si="13"/>
        <v/>
      </c>
      <c r="AA68" s="26"/>
      <c r="AB68" s="26"/>
      <c r="AC68" s="26"/>
      <c r="AD68" s="26"/>
      <c r="AE68" s="27"/>
    </row>
    <row r="69" spans="1:31" s="14" customFormat="1" ht="18.75" hidden="1" customHeight="1" x14ac:dyDescent="0.6">
      <c r="A69" s="18"/>
      <c r="B69" s="42" t="s">
        <v>81</v>
      </c>
      <c r="C69" s="19"/>
      <c r="D69" s="20" t="str">
        <f t="shared" si="3"/>
        <v>FC-xx (NOT USED)</v>
      </c>
      <c r="E69" s="20"/>
      <c r="F69" s="20"/>
      <c r="G69" s="20"/>
      <c r="H69" s="20"/>
      <c r="I69" s="20"/>
      <c r="J69" s="20"/>
      <c r="K69" s="20"/>
      <c r="L69" s="41"/>
      <c r="M69" s="20"/>
      <c r="N69" s="41"/>
      <c r="O69" s="20"/>
      <c r="P69" s="20"/>
      <c r="Q69" s="20"/>
      <c r="R69" s="44"/>
      <c r="S69" s="16"/>
      <c r="T69" s="14" t="str">
        <f t="shared" si="12"/>
        <v/>
      </c>
      <c r="U69" s="21"/>
      <c r="V69" s="21"/>
      <c r="W69" s="21"/>
      <c r="X69" s="21"/>
      <c r="Y69" s="21"/>
      <c r="Z69" s="21" t="str">
        <f t="shared" si="13"/>
        <v/>
      </c>
      <c r="AA69" s="21"/>
      <c r="AB69" s="21"/>
      <c r="AC69" s="21"/>
      <c r="AD69" s="21"/>
    </row>
    <row r="70" spans="1:31" s="14" customFormat="1" ht="18.75" hidden="1" customHeight="1" x14ac:dyDescent="0.6">
      <c r="A70" s="22"/>
      <c r="B70" s="40" t="s">
        <v>81</v>
      </c>
      <c r="C70" s="23"/>
      <c r="D70" s="43" t="str">
        <f t="shared" si="3"/>
        <v>FC-xx (NOT USED)</v>
      </c>
      <c r="E70" s="24"/>
      <c r="F70" s="24"/>
      <c r="G70" s="24"/>
      <c r="H70" s="24"/>
      <c r="I70" s="24"/>
      <c r="J70" s="24"/>
      <c r="K70" s="24"/>
      <c r="L70" s="24"/>
      <c r="M70" s="24"/>
      <c r="N70" s="24"/>
      <c r="O70" s="24"/>
      <c r="P70" s="24"/>
      <c r="Q70" s="24"/>
      <c r="R70" s="45"/>
      <c r="S70" s="16"/>
      <c r="T70" s="25" t="str">
        <f t="shared" si="12"/>
        <v/>
      </c>
      <c r="U70" s="26"/>
      <c r="V70" s="26"/>
      <c r="W70" s="26"/>
      <c r="X70" s="26"/>
      <c r="Y70" s="26"/>
      <c r="Z70" s="26" t="str">
        <f t="shared" si="13"/>
        <v/>
      </c>
      <c r="AA70" s="26"/>
      <c r="AB70" s="26"/>
      <c r="AC70" s="26"/>
      <c r="AD70" s="26"/>
      <c r="AE70" s="27"/>
    </row>
    <row r="71" spans="1:31" s="14" customFormat="1" x14ac:dyDescent="0.6">
      <c r="A71" s="92" t="s">
        <v>86</v>
      </c>
      <c r="B71" s="92"/>
      <c r="C71" s="92"/>
      <c r="D71" s="92"/>
      <c r="E71" s="92"/>
      <c r="F71" s="92"/>
      <c r="G71" s="92"/>
      <c r="H71" s="92"/>
      <c r="I71" s="92"/>
      <c r="J71" s="92"/>
      <c r="K71" s="92"/>
      <c r="L71" s="92"/>
      <c r="M71" s="92"/>
      <c r="N71" s="92"/>
      <c r="O71" s="92"/>
      <c r="P71" s="92"/>
      <c r="Q71" s="92"/>
      <c r="R71" s="92"/>
      <c r="S71" s="16"/>
      <c r="T71" s="15" t="str">
        <f>A71</f>
        <v>Virtual Points</v>
      </c>
      <c r="U71" s="15"/>
      <c r="V71" s="15"/>
      <c r="W71" s="15"/>
      <c r="X71" s="15"/>
      <c r="Y71" s="15"/>
      <c r="Z71" s="15"/>
      <c r="AA71" s="15"/>
      <c r="AB71" s="15"/>
      <c r="AC71" s="15"/>
      <c r="AD71" s="15"/>
      <c r="AE71" s="15"/>
    </row>
    <row r="72" spans="1:31" s="14" customFormat="1" ht="18.75" customHeight="1" x14ac:dyDescent="0.6">
      <c r="A72" s="18"/>
      <c r="B72" s="42" t="s">
        <v>212</v>
      </c>
      <c r="C72" s="19"/>
      <c r="D72" s="20" t="str">
        <f t="shared" si="3"/>
        <v>FC-xx Diagnostic 1</v>
      </c>
      <c r="E72" s="20" t="s">
        <v>222</v>
      </c>
      <c r="F72" s="20" t="s">
        <v>100</v>
      </c>
      <c r="G72" s="20"/>
      <c r="H72" s="20"/>
      <c r="I72" s="20"/>
      <c r="J72" s="20"/>
      <c r="K72" s="20">
        <v>5</v>
      </c>
      <c r="L72" s="41" t="s">
        <v>101</v>
      </c>
      <c r="M72" s="20" t="s">
        <v>194</v>
      </c>
      <c r="N72" s="41" t="s">
        <v>194</v>
      </c>
      <c r="O72" s="20" t="s">
        <v>101</v>
      </c>
      <c r="P72" s="20" t="s">
        <v>194</v>
      </c>
      <c r="Q72" s="20" t="s">
        <v>194</v>
      </c>
      <c r="R72" s="44" t="s">
        <v>54</v>
      </c>
      <c r="S72" s="16"/>
      <c r="T72" s="14" t="str">
        <f>IF(OR(B72="",B72="(NOT USED)"),"",B72)</f>
        <v>Diagnostic 1</v>
      </c>
      <c r="U72" s="21"/>
      <c r="V72" s="21"/>
      <c r="W72" s="21"/>
      <c r="X72" s="21"/>
      <c r="Y72" s="21"/>
      <c r="Z72" s="21"/>
      <c r="AA72" s="21" t="str">
        <f>IF($T72="","","X")</f>
        <v>X</v>
      </c>
      <c r="AB72" s="21"/>
      <c r="AC72" s="21"/>
      <c r="AD72" s="21"/>
    </row>
    <row r="73" spans="1:31" s="14" customFormat="1" ht="18.75" customHeight="1" x14ac:dyDescent="0.6">
      <c r="A73" s="22"/>
      <c r="B73" s="40" t="s">
        <v>213</v>
      </c>
      <c r="C73" s="23"/>
      <c r="D73" s="43" t="str">
        <f t="shared" si="3"/>
        <v>FC-xx Diagnostic 2</v>
      </c>
      <c r="E73" s="24" t="s">
        <v>222</v>
      </c>
      <c r="F73" s="24" t="s">
        <v>100</v>
      </c>
      <c r="G73" s="24"/>
      <c r="H73" s="24"/>
      <c r="I73" s="24"/>
      <c r="J73" s="24"/>
      <c r="K73" s="24">
        <v>5</v>
      </c>
      <c r="L73" s="24" t="s">
        <v>101</v>
      </c>
      <c r="M73" s="24" t="s">
        <v>194</v>
      </c>
      <c r="N73" s="24" t="s">
        <v>194</v>
      </c>
      <c r="O73" s="24" t="s">
        <v>101</v>
      </c>
      <c r="P73" s="24" t="s">
        <v>194</v>
      </c>
      <c r="Q73" s="24" t="s">
        <v>194</v>
      </c>
      <c r="R73" s="45" t="s">
        <v>54</v>
      </c>
      <c r="S73" s="16"/>
      <c r="T73" s="25" t="str">
        <f t="shared" ref="T73:T81" si="14">IF(OR(B73="",B73="(NOT USED)"),"",B73)</f>
        <v>Diagnostic 2</v>
      </c>
      <c r="U73" s="26"/>
      <c r="V73" s="26"/>
      <c r="W73" s="26"/>
      <c r="X73" s="26"/>
      <c r="Y73" s="26"/>
      <c r="Z73" s="26"/>
      <c r="AA73" s="26" t="str">
        <f t="shared" ref="AA73:AA81" si="15">IF($T73="","","X")</f>
        <v>X</v>
      </c>
      <c r="AB73" s="26"/>
      <c r="AC73" s="26"/>
      <c r="AD73" s="26"/>
      <c r="AE73" s="27"/>
    </row>
    <row r="74" spans="1:31" s="14" customFormat="1" ht="18.75" customHeight="1" x14ac:dyDescent="0.6">
      <c r="A74" s="18"/>
      <c r="B74" s="42" t="s">
        <v>214</v>
      </c>
      <c r="C74" s="19"/>
      <c r="D74" s="20" t="str">
        <f t="shared" si="3"/>
        <v>FC-xx Diagnostic 3</v>
      </c>
      <c r="E74" s="20" t="s">
        <v>222</v>
      </c>
      <c r="F74" s="20" t="s">
        <v>100</v>
      </c>
      <c r="G74" s="20"/>
      <c r="H74" s="20"/>
      <c r="I74" s="20"/>
      <c r="J74" s="20"/>
      <c r="K74" s="20">
        <v>5</v>
      </c>
      <c r="L74" s="41" t="s">
        <v>101</v>
      </c>
      <c r="M74" s="20" t="s">
        <v>194</v>
      </c>
      <c r="N74" s="41" t="s">
        <v>194</v>
      </c>
      <c r="O74" s="20" t="s">
        <v>101</v>
      </c>
      <c r="P74" s="20" t="s">
        <v>194</v>
      </c>
      <c r="Q74" s="20" t="s">
        <v>194</v>
      </c>
      <c r="R74" s="44" t="s">
        <v>54</v>
      </c>
      <c r="S74" s="16"/>
      <c r="T74" s="14" t="str">
        <f t="shared" si="14"/>
        <v>Diagnostic 3</v>
      </c>
      <c r="U74" s="21"/>
      <c r="V74" s="21"/>
      <c r="W74" s="21"/>
      <c r="X74" s="21"/>
      <c r="Y74" s="21"/>
      <c r="Z74" s="21"/>
      <c r="AA74" s="21" t="str">
        <f t="shared" si="15"/>
        <v>X</v>
      </c>
      <c r="AB74" s="21"/>
      <c r="AC74" s="21"/>
      <c r="AD74" s="21"/>
    </row>
    <row r="75" spans="1:31" s="14" customFormat="1" ht="18.75" customHeight="1" x14ac:dyDescent="0.6">
      <c r="A75" s="22"/>
      <c r="B75" s="40" t="s">
        <v>215</v>
      </c>
      <c r="C75" s="23"/>
      <c r="D75" s="43" t="str">
        <f t="shared" si="3"/>
        <v>FC-xx Diagnostic 4</v>
      </c>
      <c r="E75" s="24" t="s">
        <v>222</v>
      </c>
      <c r="F75" s="24" t="s">
        <v>100</v>
      </c>
      <c r="G75" s="24"/>
      <c r="H75" s="24"/>
      <c r="I75" s="24"/>
      <c r="J75" s="24"/>
      <c r="K75" s="24">
        <v>5</v>
      </c>
      <c r="L75" s="24" t="s">
        <v>101</v>
      </c>
      <c r="M75" s="24" t="s">
        <v>194</v>
      </c>
      <c r="N75" s="24" t="s">
        <v>194</v>
      </c>
      <c r="O75" s="24" t="s">
        <v>101</v>
      </c>
      <c r="P75" s="24" t="s">
        <v>194</v>
      </c>
      <c r="Q75" s="24" t="s">
        <v>194</v>
      </c>
      <c r="R75" s="45" t="s">
        <v>54</v>
      </c>
      <c r="S75" s="16"/>
      <c r="T75" s="25" t="str">
        <f t="shared" si="14"/>
        <v>Diagnostic 4</v>
      </c>
      <c r="U75" s="26"/>
      <c r="V75" s="26"/>
      <c r="W75" s="26"/>
      <c r="X75" s="26"/>
      <c r="Y75" s="26"/>
      <c r="Z75" s="26"/>
      <c r="AA75" s="26" t="str">
        <f t="shared" si="15"/>
        <v>X</v>
      </c>
      <c r="AB75" s="26"/>
      <c r="AC75" s="26"/>
      <c r="AD75" s="26"/>
      <c r="AE75" s="27"/>
    </row>
    <row r="76" spans="1:31" s="14" customFormat="1" ht="18.75" customHeight="1" x14ac:dyDescent="0.6">
      <c r="A76" s="18"/>
      <c r="B76" s="42" t="s">
        <v>216</v>
      </c>
      <c r="C76" s="19"/>
      <c r="D76" s="20" t="str">
        <f t="shared" si="3"/>
        <v>FC-xx Diagnostic 5</v>
      </c>
      <c r="E76" s="20" t="s">
        <v>222</v>
      </c>
      <c r="F76" s="20" t="s">
        <v>100</v>
      </c>
      <c r="G76" s="20"/>
      <c r="H76" s="20"/>
      <c r="I76" s="20"/>
      <c r="J76" s="20"/>
      <c r="K76" s="20">
        <v>5</v>
      </c>
      <c r="L76" s="41" t="s">
        <v>101</v>
      </c>
      <c r="M76" s="20" t="s">
        <v>194</v>
      </c>
      <c r="N76" s="41" t="s">
        <v>194</v>
      </c>
      <c r="O76" s="20" t="s">
        <v>101</v>
      </c>
      <c r="P76" s="20" t="s">
        <v>194</v>
      </c>
      <c r="Q76" s="20" t="s">
        <v>194</v>
      </c>
      <c r="R76" s="44" t="s">
        <v>54</v>
      </c>
      <c r="S76" s="16"/>
      <c r="T76" s="14" t="str">
        <f t="shared" si="14"/>
        <v>Diagnostic 5</v>
      </c>
      <c r="U76" s="21"/>
      <c r="V76" s="21"/>
      <c r="W76" s="21"/>
      <c r="X76" s="21"/>
      <c r="Y76" s="21"/>
      <c r="Z76" s="21"/>
      <c r="AA76" s="21" t="str">
        <f t="shared" si="15"/>
        <v>X</v>
      </c>
      <c r="AB76" s="21"/>
      <c r="AC76" s="21"/>
      <c r="AD76" s="21"/>
    </row>
    <row r="77" spans="1:31" s="14" customFormat="1" ht="18.75" customHeight="1" x14ac:dyDescent="0.6">
      <c r="A77" s="22"/>
      <c r="B77" s="40" t="s">
        <v>217</v>
      </c>
      <c r="C77" s="23"/>
      <c r="D77" s="43" t="str">
        <f t="shared" si="3"/>
        <v>FC-xx Diagnostic 6</v>
      </c>
      <c r="E77" s="24" t="s">
        <v>222</v>
      </c>
      <c r="F77" s="24" t="s">
        <v>100</v>
      </c>
      <c r="G77" s="24"/>
      <c r="H77" s="24"/>
      <c r="I77" s="24"/>
      <c r="J77" s="24"/>
      <c r="K77" s="24">
        <v>5</v>
      </c>
      <c r="L77" s="24" t="s">
        <v>101</v>
      </c>
      <c r="M77" s="24" t="s">
        <v>194</v>
      </c>
      <c r="N77" s="24" t="s">
        <v>194</v>
      </c>
      <c r="O77" s="24" t="s">
        <v>101</v>
      </c>
      <c r="P77" s="24" t="s">
        <v>194</v>
      </c>
      <c r="Q77" s="24" t="s">
        <v>194</v>
      </c>
      <c r="R77" s="45" t="s">
        <v>54</v>
      </c>
      <c r="S77" s="16"/>
      <c r="T77" s="25" t="str">
        <f t="shared" si="14"/>
        <v>Diagnostic 6</v>
      </c>
      <c r="U77" s="26"/>
      <c r="V77" s="26"/>
      <c r="W77" s="26"/>
      <c r="X77" s="26"/>
      <c r="Y77" s="26"/>
      <c r="Z77" s="26"/>
      <c r="AA77" s="26" t="str">
        <f t="shared" si="15"/>
        <v>X</v>
      </c>
      <c r="AB77" s="26"/>
      <c r="AC77" s="26"/>
      <c r="AD77" s="26"/>
      <c r="AE77" s="27"/>
    </row>
    <row r="78" spans="1:31" s="14" customFormat="1" ht="18.75" customHeight="1" x14ac:dyDescent="0.6">
      <c r="A78" s="18"/>
      <c r="B78" s="42" t="s">
        <v>218</v>
      </c>
      <c r="C78" s="19"/>
      <c r="D78" s="20" t="str">
        <f t="shared" si="3"/>
        <v>FC-xx Diagnostic 7</v>
      </c>
      <c r="E78" s="20" t="s">
        <v>222</v>
      </c>
      <c r="F78" s="20" t="s">
        <v>100</v>
      </c>
      <c r="G78" s="20"/>
      <c r="H78" s="20"/>
      <c r="I78" s="20"/>
      <c r="J78" s="20"/>
      <c r="K78" s="20">
        <v>5</v>
      </c>
      <c r="L78" s="41" t="s">
        <v>101</v>
      </c>
      <c r="M78" s="20" t="s">
        <v>194</v>
      </c>
      <c r="N78" s="41" t="s">
        <v>194</v>
      </c>
      <c r="O78" s="20" t="s">
        <v>101</v>
      </c>
      <c r="P78" s="20" t="s">
        <v>194</v>
      </c>
      <c r="Q78" s="20" t="s">
        <v>194</v>
      </c>
      <c r="R78" s="44" t="s">
        <v>54</v>
      </c>
      <c r="S78" s="16"/>
      <c r="T78" s="14" t="str">
        <f t="shared" si="14"/>
        <v>Diagnostic 7</v>
      </c>
      <c r="U78" s="21"/>
      <c r="V78" s="21"/>
      <c r="W78" s="21"/>
      <c r="X78" s="21"/>
      <c r="Y78" s="21"/>
      <c r="Z78" s="21"/>
      <c r="AA78" s="21" t="str">
        <f t="shared" si="15"/>
        <v>X</v>
      </c>
      <c r="AB78" s="21"/>
      <c r="AC78" s="21"/>
      <c r="AD78" s="21"/>
    </row>
    <row r="79" spans="1:31" s="14" customFormat="1" ht="18.75" customHeight="1" x14ac:dyDescent="0.6">
      <c r="A79" s="22"/>
      <c r="B79" s="40" t="s">
        <v>219</v>
      </c>
      <c r="C79" s="23"/>
      <c r="D79" s="43" t="str">
        <f t="shared" si="3"/>
        <v>FC-xx Diagnostic 8</v>
      </c>
      <c r="E79" s="24" t="s">
        <v>222</v>
      </c>
      <c r="F79" s="24" t="s">
        <v>100</v>
      </c>
      <c r="G79" s="24"/>
      <c r="H79" s="24"/>
      <c r="I79" s="24"/>
      <c r="J79" s="24"/>
      <c r="K79" s="24">
        <v>5</v>
      </c>
      <c r="L79" s="24" t="s">
        <v>101</v>
      </c>
      <c r="M79" s="24" t="s">
        <v>194</v>
      </c>
      <c r="N79" s="24" t="s">
        <v>194</v>
      </c>
      <c r="O79" s="24" t="s">
        <v>101</v>
      </c>
      <c r="P79" s="24" t="s">
        <v>194</v>
      </c>
      <c r="Q79" s="24" t="s">
        <v>194</v>
      </c>
      <c r="R79" s="45" t="s">
        <v>54</v>
      </c>
      <c r="S79" s="16"/>
      <c r="T79" s="25" t="str">
        <f t="shared" si="14"/>
        <v>Diagnostic 8</v>
      </c>
      <c r="U79" s="26"/>
      <c r="V79" s="26"/>
      <c r="W79" s="26"/>
      <c r="X79" s="26"/>
      <c r="Y79" s="26"/>
      <c r="Z79" s="26"/>
      <c r="AA79" s="26" t="str">
        <f t="shared" si="15"/>
        <v>X</v>
      </c>
      <c r="AB79" s="26"/>
      <c r="AC79" s="26"/>
      <c r="AD79" s="26"/>
      <c r="AE79" s="27"/>
    </row>
    <row r="80" spans="1:31" s="14" customFormat="1" ht="18.75" customHeight="1" x14ac:dyDescent="0.6">
      <c r="A80" s="18"/>
      <c r="B80" s="42" t="s">
        <v>220</v>
      </c>
      <c r="C80" s="19"/>
      <c r="D80" s="20" t="str">
        <f t="shared" si="3"/>
        <v>FC-xx Diagnostic 9</v>
      </c>
      <c r="E80" s="20" t="s">
        <v>222</v>
      </c>
      <c r="F80" s="20" t="s">
        <v>100</v>
      </c>
      <c r="G80" s="20"/>
      <c r="H80" s="20"/>
      <c r="I80" s="20"/>
      <c r="J80" s="20"/>
      <c r="K80" s="20">
        <v>5</v>
      </c>
      <c r="L80" s="41" t="s">
        <v>101</v>
      </c>
      <c r="M80" s="20" t="s">
        <v>194</v>
      </c>
      <c r="N80" s="41" t="s">
        <v>194</v>
      </c>
      <c r="O80" s="20" t="s">
        <v>101</v>
      </c>
      <c r="P80" s="20" t="s">
        <v>194</v>
      </c>
      <c r="Q80" s="20" t="s">
        <v>194</v>
      </c>
      <c r="R80" s="44" t="s">
        <v>54</v>
      </c>
      <c r="S80" s="16"/>
      <c r="T80" s="14" t="str">
        <f t="shared" si="14"/>
        <v>Diagnostic 9</v>
      </c>
      <c r="U80" s="21"/>
      <c r="V80" s="21"/>
      <c r="W80" s="21"/>
      <c r="X80" s="21"/>
      <c r="Y80" s="21"/>
      <c r="Z80" s="21"/>
      <c r="AA80" s="21" t="str">
        <f t="shared" si="15"/>
        <v>X</v>
      </c>
      <c r="AB80" s="21"/>
      <c r="AC80" s="21"/>
      <c r="AD80" s="21"/>
    </row>
    <row r="81" spans="1:31" s="14" customFormat="1" ht="18.75" customHeight="1" x14ac:dyDescent="0.6">
      <c r="A81" s="22"/>
      <c r="B81" s="40" t="s">
        <v>221</v>
      </c>
      <c r="C81" s="23"/>
      <c r="D81" s="43" t="str">
        <f t="shared" si="3"/>
        <v>FC-xx Diagnostic 10</v>
      </c>
      <c r="E81" s="24" t="s">
        <v>222</v>
      </c>
      <c r="F81" s="24" t="s">
        <v>100</v>
      </c>
      <c r="G81" s="24"/>
      <c r="H81" s="24"/>
      <c r="I81" s="24"/>
      <c r="J81" s="24"/>
      <c r="K81" s="24">
        <v>5</v>
      </c>
      <c r="L81" s="24" t="s">
        <v>101</v>
      </c>
      <c r="M81" s="24" t="s">
        <v>194</v>
      </c>
      <c r="N81" s="24" t="s">
        <v>194</v>
      </c>
      <c r="O81" s="24" t="s">
        <v>101</v>
      </c>
      <c r="P81" s="24" t="s">
        <v>194</v>
      </c>
      <c r="Q81" s="24" t="s">
        <v>194</v>
      </c>
      <c r="R81" s="45" t="s">
        <v>54</v>
      </c>
      <c r="S81" s="16"/>
      <c r="T81" s="25" t="str">
        <f t="shared" si="14"/>
        <v>Diagnostic 10</v>
      </c>
      <c r="U81" s="26"/>
      <c r="V81" s="26"/>
      <c r="W81" s="26"/>
      <c r="X81" s="26"/>
      <c r="Y81" s="26"/>
      <c r="Z81" s="26"/>
      <c r="AA81" s="26" t="str">
        <f t="shared" si="15"/>
        <v>X</v>
      </c>
      <c r="AB81" s="26"/>
      <c r="AC81" s="26"/>
      <c r="AD81" s="26"/>
      <c r="AE81" s="27"/>
    </row>
    <row r="82" spans="1:31" s="14" customFormat="1" x14ac:dyDescent="0.6">
      <c r="A82" s="92" t="s">
        <v>107</v>
      </c>
      <c r="B82" s="92"/>
      <c r="C82" s="92"/>
      <c r="D82" s="92"/>
      <c r="E82" s="92"/>
      <c r="F82" s="92"/>
      <c r="G82" s="92"/>
      <c r="H82" s="92"/>
      <c r="I82" s="92"/>
      <c r="J82" s="92"/>
      <c r="K82" s="92"/>
      <c r="L82" s="92"/>
      <c r="M82" s="92"/>
      <c r="N82" s="92"/>
      <c r="O82" s="92"/>
      <c r="P82" s="92"/>
      <c r="Q82" s="92"/>
      <c r="R82" s="92"/>
      <c r="S82" s="16"/>
      <c r="T82" s="15" t="str">
        <f>A82</f>
        <v>BACnet Points</v>
      </c>
      <c r="U82" s="15"/>
      <c r="V82" s="15"/>
      <c r="W82" s="15"/>
      <c r="X82" s="15"/>
      <c r="Y82" s="15"/>
      <c r="Z82" s="15"/>
      <c r="AA82" s="15"/>
      <c r="AB82" s="15"/>
      <c r="AC82" s="15"/>
      <c r="AD82" s="15"/>
      <c r="AE82" s="15"/>
    </row>
    <row r="83" spans="1:31" s="17" customFormat="1" ht="18.75" hidden="1" customHeight="1" x14ac:dyDescent="0.6">
      <c r="A83" s="56" t="s">
        <v>88</v>
      </c>
      <c r="B83" s="57"/>
      <c r="C83" s="58"/>
      <c r="D83" s="59"/>
      <c r="E83" s="60"/>
      <c r="F83" s="60"/>
      <c r="G83" s="59"/>
      <c r="H83" s="59"/>
      <c r="I83" s="59"/>
      <c r="J83" s="59"/>
      <c r="K83" s="59"/>
      <c r="L83" s="59"/>
      <c r="M83" s="61"/>
      <c r="N83" s="61"/>
      <c r="O83" s="60"/>
      <c r="P83" s="61"/>
      <c r="Q83" s="61"/>
      <c r="R83" s="62"/>
      <c r="S83" s="16"/>
    </row>
    <row r="84" spans="1:31" s="14" customFormat="1" ht="18.75" customHeight="1" x14ac:dyDescent="0.6">
      <c r="A84" s="18"/>
      <c r="B84" s="42" t="s">
        <v>108</v>
      </c>
      <c r="C84" s="19" t="s">
        <v>109</v>
      </c>
      <c r="D84" s="20" t="s">
        <v>110</v>
      </c>
      <c r="E84" s="20" t="s">
        <v>111</v>
      </c>
      <c r="F84" s="20" t="s">
        <v>100</v>
      </c>
      <c r="G84" s="20"/>
      <c r="H84" s="20"/>
      <c r="I84" s="20"/>
      <c r="J84" s="20"/>
      <c r="K84" s="20">
        <v>20</v>
      </c>
      <c r="L84" s="41" t="s">
        <v>101</v>
      </c>
      <c r="M84" s="20" t="s">
        <v>194</v>
      </c>
      <c r="N84" s="41" t="s">
        <v>194</v>
      </c>
      <c r="O84" s="20" t="s">
        <v>101</v>
      </c>
      <c r="P84" s="20" t="s">
        <v>194</v>
      </c>
      <c r="Q84" s="20" t="s">
        <v>194</v>
      </c>
      <c r="R84" s="44" t="s">
        <v>199</v>
      </c>
      <c r="S84" s="16"/>
      <c r="T84" s="25" t="str">
        <f>IF(OR(B84="",B84="(NOT USED)"),"",B84)</f>
        <v>On/Off Set-up</v>
      </c>
      <c r="U84" s="26"/>
      <c r="V84" s="26"/>
      <c r="W84" s="26"/>
      <c r="X84" s="26"/>
      <c r="Y84" s="26"/>
      <c r="Z84" s="26"/>
      <c r="AA84" s="26"/>
      <c r="AB84" s="26" t="str">
        <f>IF($T84="","","X")</f>
        <v>X</v>
      </c>
      <c r="AC84" s="26"/>
      <c r="AD84" s="26"/>
      <c r="AE84" s="27"/>
    </row>
    <row r="85" spans="1:31" s="14" customFormat="1" ht="18.75" customHeight="1" x14ac:dyDescent="0.6">
      <c r="A85" s="22"/>
      <c r="B85" s="40" t="s">
        <v>112</v>
      </c>
      <c r="C85" s="23" t="s">
        <v>113</v>
      </c>
      <c r="D85" s="43" t="s">
        <v>114</v>
      </c>
      <c r="E85" s="24" t="s">
        <v>115</v>
      </c>
      <c r="F85" s="24" t="s">
        <v>100</v>
      </c>
      <c r="G85" s="24"/>
      <c r="H85" s="24"/>
      <c r="I85" s="24"/>
      <c r="J85" s="24"/>
      <c r="K85" s="24">
        <v>20</v>
      </c>
      <c r="L85" s="24" t="s">
        <v>101</v>
      </c>
      <c r="M85" s="24" t="s">
        <v>194</v>
      </c>
      <c r="N85" s="24" t="s">
        <v>194</v>
      </c>
      <c r="O85" s="24" t="s">
        <v>101</v>
      </c>
      <c r="P85" s="24" t="s">
        <v>194</v>
      </c>
      <c r="Q85" s="24" t="s">
        <v>194</v>
      </c>
      <c r="R85" s="45" t="s">
        <v>199</v>
      </c>
      <c r="S85" s="16"/>
      <c r="T85" s="14" t="str">
        <f t="shared" ref="T85:T93" si="16">IF(OR(B85="",B85="(NOT USED)"),"",B85)</f>
        <v>On/Off State</v>
      </c>
      <c r="U85" s="21"/>
      <c r="V85" s="21"/>
      <c r="W85" s="21"/>
      <c r="X85" s="21"/>
      <c r="Y85" s="21"/>
      <c r="Z85" s="21"/>
      <c r="AA85" s="21"/>
      <c r="AB85" s="21" t="str">
        <f t="shared" ref="AB85:AB113" si="17">IF($T85="","","X")</f>
        <v>X</v>
      </c>
      <c r="AC85" s="21"/>
      <c r="AD85" s="21"/>
    </row>
    <row r="86" spans="1:31" s="14" customFormat="1" ht="18.75" customHeight="1" x14ac:dyDescent="0.6">
      <c r="A86" s="18"/>
      <c r="B86" s="42" t="s">
        <v>116</v>
      </c>
      <c r="C86" s="19" t="s">
        <v>117</v>
      </c>
      <c r="D86" s="20" t="s">
        <v>118</v>
      </c>
      <c r="E86" s="20" t="s">
        <v>119</v>
      </c>
      <c r="F86" s="20" t="s">
        <v>100</v>
      </c>
      <c r="G86" s="20"/>
      <c r="H86" s="20"/>
      <c r="I86" s="20"/>
      <c r="J86" s="20"/>
      <c r="K86" s="20">
        <v>20</v>
      </c>
      <c r="L86" s="41" t="s">
        <v>101</v>
      </c>
      <c r="M86" s="20" t="s">
        <v>194</v>
      </c>
      <c r="N86" s="41" t="s">
        <v>194</v>
      </c>
      <c r="O86" s="20" t="s">
        <v>101</v>
      </c>
      <c r="P86" s="20" t="s">
        <v>194</v>
      </c>
      <c r="Q86" s="20" t="s">
        <v>194</v>
      </c>
      <c r="R86" s="44" t="s">
        <v>199</v>
      </c>
      <c r="S86" s="16"/>
      <c r="T86" s="25" t="str">
        <f t="shared" si="16"/>
        <v>Alarm Signal</v>
      </c>
      <c r="U86" s="26"/>
      <c r="V86" s="26"/>
      <c r="W86" s="26"/>
      <c r="X86" s="26"/>
      <c r="Y86" s="26"/>
      <c r="Z86" s="26"/>
      <c r="AA86" s="26"/>
      <c r="AB86" s="26" t="str">
        <f t="shared" si="17"/>
        <v>X</v>
      </c>
      <c r="AC86" s="26"/>
      <c r="AD86" s="26"/>
      <c r="AE86" s="27"/>
    </row>
    <row r="87" spans="1:31" s="14" customFormat="1" ht="18.75" customHeight="1" x14ac:dyDescent="0.6">
      <c r="A87" s="22"/>
      <c r="B87" s="40" t="s">
        <v>120</v>
      </c>
      <c r="C87" s="23" t="s">
        <v>121</v>
      </c>
      <c r="D87" s="43" t="s">
        <v>200</v>
      </c>
      <c r="E87" s="24" t="s">
        <v>122</v>
      </c>
      <c r="F87" s="24" t="s">
        <v>100</v>
      </c>
      <c r="G87" s="24"/>
      <c r="H87" s="24"/>
      <c r="I87" s="24"/>
      <c r="J87" s="24"/>
      <c r="K87" s="24">
        <v>20</v>
      </c>
      <c r="L87" s="24" t="s">
        <v>101</v>
      </c>
      <c r="M87" s="24" t="s">
        <v>194</v>
      </c>
      <c r="N87" s="24" t="s">
        <v>194</v>
      </c>
      <c r="O87" s="24" t="s">
        <v>101</v>
      </c>
      <c r="P87" s="24" t="s">
        <v>194</v>
      </c>
      <c r="Q87" s="24" t="s">
        <v>194</v>
      </c>
      <c r="R87" s="45" t="s">
        <v>199</v>
      </c>
      <c r="S87" s="16"/>
      <c r="T87" s="14" t="str">
        <f t="shared" si="16"/>
        <v>Error Code</v>
      </c>
      <c r="U87" s="21"/>
      <c r="V87" s="21"/>
      <c r="W87" s="21"/>
      <c r="X87" s="21"/>
      <c r="Y87" s="21"/>
      <c r="Z87" s="21"/>
      <c r="AA87" s="21"/>
      <c r="AB87" s="21" t="str">
        <f t="shared" si="17"/>
        <v>X</v>
      </c>
      <c r="AC87" s="21"/>
      <c r="AD87" s="21"/>
    </row>
    <row r="88" spans="1:31" s="14" customFormat="1" ht="18.75" customHeight="1" x14ac:dyDescent="0.6">
      <c r="A88" s="18"/>
      <c r="B88" s="42" t="s">
        <v>123</v>
      </c>
      <c r="C88" s="19" t="s">
        <v>124</v>
      </c>
      <c r="D88" s="20" t="s">
        <v>201</v>
      </c>
      <c r="E88" s="20" t="s">
        <v>125</v>
      </c>
      <c r="F88" s="20" t="s">
        <v>100</v>
      </c>
      <c r="G88" s="20"/>
      <c r="H88" s="20"/>
      <c r="I88" s="20"/>
      <c r="J88" s="20"/>
      <c r="K88" s="20">
        <v>20</v>
      </c>
      <c r="L88" s="41" t="s">
        <v>101</v>
      </c>
      <c r="M88" s="20" t="s">
        <v>194</v>
      </c>
      <c r="N88" s="41" t="s">
        <v>194</v>
      </c>
      <c r="O88" s="20" t="s">
        <v>101</v>
      </c>
      <c r="P88" s="20" t="s">
        <v>194</v>
      </c>
      <c r="Q88" s="20" t="s">
        <v>194</v>
      </c>
      <c r="R88" s="44" t="s">
        <v>199</v>
      </c>
      <c r="S88" s="16"/>
      <c r="T88" s="25" t="str">
        <f t="shared" si="16"/>
        <v>Operating Mode Set-up</v>
      </c>
      <c r="U88" s="26"/>
      <c r="V88" s="26"/>
      <c r="W88" s="26"/>
      <c r="X88" s="26"/>
      <c r="Y88" s="26"/>
      <c r="Z88" s="26"/>
      <c r="AA88" s="26"/>
      <c r="AB88" s="26" t="str">
        <f t="shared" si="17"/>
        <v>X</v>
      </c>
      <c r="AC88" s="26"/>
      <c r="AD88" s="26"/>
      <c r="AE88" s="27"/>
    </row>
    <row r="89" spans="1:31" s="14" customFormat="1" ht="18.75" customHeight="1" x14ac:dyDescent="0.6">
      <c r="A89" s="22"/>
      <c r="B89" s="40" t="s">
        <v>126</v>
      </c>
      <c r="C89" s="23" t="s">
        <v>127</v>
      </c>
      <c r="D89" s="43" t="s">
        <v>202</v>
      </c>
      <c r="E89" s="24" t="s">
        <v>122</v>
      </c>
      <c r="F89" s="24" t="s">
        <v>100</v>
      </c>
      <c r="G89" s="24"/>
      <c r="H89" s="24"/>
      <c r="I89" s="24"/>
      <c r="J89" s="24"/>
      <c r="K89" s="24">
        <v>20</v>
      </c>
      <c r="L89" s="24" t="s">
        <v>101</v>
      </c>
      <c r="M89" s="24" t="s">
        <v>194</v>
      </c>
      <c r="N89" s="24" t="s">
        <v>194</v>
      </c>
      <c r="O89" s="24" t="s">
        <v>101</v>
      </c>
      <c r="P89" s="24" t="s">
        <v>194</v>
      </c>
      <c r="Q89" s="24" t="s">
        <v>194</v>
      </c>
      <c r="R89" s="45" t="s">
        <v>199</v>
      </c>
      <c r="S89" s="16"/>
      <c r="T89" s="14" t="str">
        <f t="shared" si="16"/>
        <v>Operating Mode State</v>
      </c>
      <c r="U89" s="21"/>
      <c r="V89" s="21"/>
      <c r="W89" s="21"/>
      <c r="X89" s="21"/>
      <c r="Y89" s="21"/>
      <c r="Z89" s="21"/>
      <c r="AA89" s="21"/>
      <c r="AB89" s="21" t="str">
        <f t="shared" si="17"/>
        <v>X</v>
      </c>
      <c r="AC89" s="21"/>
      <c r="AD89" s="21"/>
    </row>
    <row r="90" spans="1:31" s="14" customFormat="1" ht="18.75" customHeight="1" x14ac:dyDescent="0.6">
      <c r="A90" s="18"/>
      <c r="B90" s="42" t="s">
        <v>128</v>
      </c>
      <c r="C90" s="19" t="s">
        <v>129</v>
      </c>
      <c r="D90" s="20" t="s">
        <v>203</v>
      </c>
      <c r="E90" s="20" t="s">
        <v>125</v>
      </c>
      <c r="F90" s="20" t="s">
        <v>100</v>
      </c>
      <c r="G90" s="20"/>
      <c r="H90" s="20"/>
      <c r="I90" s="20"/>
      <c r="J90" s="20"/>
      <c r="K90" s="20">
        <v>20</v>
      </c>
      <c r="L90" s="41" t="s">
        <v>101</v>
      </c>
      <c r="M90" s="20" t="s">
        <v>194</v>
      </c>
      <c r="N90" s="41" t="s">
        <v>194</v>
      </c>
      <c r="O90" s="20" t="s">
        <v>101</v>
      </c>
      <c r="P90" s="20" t="s">
        <v>194</v>
      </c>
      <c r="Q90" s="20" t="s">
        <v>194</v>
      </c>
      <c r="R90" s="44" t="s">
        <v>199</v>
      </c>
      <c r="S90" s="16"/>
      <c r="T90" s="25" t="str">
        <f t="shared" si="16"/>
        <v>Fan Speed Set-up</v>
      </c>
      <c r="U90" s="26"/>
      <c r="V90" s="26"/>
      <c r="W90" s="26"/>
      <c r="X90" s="26"/>
      <c r="Y90" s="26"/>
      <c r="Z90" s="26"/>
      <c r="AA90" s="26"/>
      <c r="AB90" s="26" t="str">
        <f t="shared" si="17"/>
        <v>X</v>
      </c>
      <c r="AC90" s="26"/>
      <c r="AD90" s="26"/>
      <c r="AE90" s="27"/>
    </row>
    <row r="91" spans="1:31" s="14" customFormat="1" ht="18.75" customHeight="1" x14ac:dyDescent="0.6">
      <c r="A91" s="22"/>
      <c r="B91" s="40" t="s">
        <v>130</v>
      </c>
      <c r="C91" s="23" t="s">
        <v>131</v>
      </c>
      <c r="D91" s="43" t="s">
        <v>132</v>
      </c>
      <c r="E91" s="24" t="s">
        <v>122</v>
      </c>
      <c r="F91" s="24" t="s">
        <v>100</v>
      </c>
      <c r="G91" s="24"/>
      <c r="H91" s="24"/>
      <c r="I91" s="24"/>
      <c r="J91" s="24"/>
      <c r="K91" s="24">
        <v>20</v>
      </c>
      <c r="L91" s="24" t="s">
        <v>101</v>
      </c>
      <c r="M91" s="24" t="s">
        <v>194</v>
      </c>
      <c r="N91" s="24" t="s">
        <v>194</v>
      </c>
      <c r="O91" s="24" t="s">
        <v>101</v>
      </c>
      <c r="P91" s="24" t="s">
        <v>194</v>
      </c>
      <c r="Q91" s="24" t="s">
        <v>194</v>
      </c>
      <c r="R91" s="45" t="s">
        <v>199</v>
      </c>
      <c r="S91" s="16"/>
      <c r="T91" s="14" t="str">
        <f t="shared" si="16"/>
        <v>Fan Speed State</v>
      </c>
      <c r="U91" s="21"/>
      <c r="V91" s="21"/>
      <c r="W91" s="21"/>
      <c r="X91" s="21"/>
      <c r="Y91" s="21"/>
      <c r="Z91" s="21"/>
      <c r="AA91" s="21"/>
      <c r="AB91" s="21" t="str">
        <f t="shared" si="17"/>
        <v>X</v>
      </c>
      <c r="AC91" s="21"/>
      <c r="AD91" s="21"/>
    </row>
    <row r="92" spans="1:31" s="14" customFormat="1" ht="18.75" customHeight="1" x14ac:dyDescent="0.6">
      <c r="A92" s="18"/>
      <c r="B92" s="42" t="s">
        <v>133</v>
      </c>
      <c r="C92" s="19" t="s">
        <v>134</v>
      </c>
      <c r="D92" s="20" t="s">
        <v>135</v>
      </c>
      <c r="E92" s="20" t="s">
        <v>136</v>
      </c>
      <c r="F92" s="20" t="s">
        <v>100</v>
      </c>
      <c r="G92" s="20"/>
      <c r="H92" s="20"/>
      <c r="I92" s="20"/>
      <c r="J92" s="20"/>
      <c r="K92" s="20">
        <v>60</v>
      </c>
      <c r="L92" s="41" t="s">
        <v>102</v>
      </c>
      <c r="M92" s="20" t="s">
        <v>194</v>
      </c>
      <c r="N92" s="41" t="s">
        <v>194</v>
      </c>
      <c r="O92" s="20" t="s">
        <v>102</v>
      </c>
      <c r="P92" s="20" t="s">
        <v>194</v>
      </c>
      <c r="Q92" s="20" t="s">
        <v>194</v>
      </c>
      <c r="R92" s="44" t="s">
        <v>199</v>
      </c>
      <c r="S92" s="16"/>
      <c r="T92" s="25" t="str">
        <f t="shared" si="16"/>
        <v>Room Temperature</v>
      </c>
      <c r="U92" s="26"/>
      <c r="V92" s="26"/>
      <c r="W92" s="26"/>
      <c r="X92" s="26"/>
      <c r="Y92" s="26"/>
      <c r="Z92" s="26"/>
      <c r="AA92" s="26"/>
      <c r="AB92" s="26" t="str">
        <f t="shared" si="17"/>
        <v>X</v>
      </c>
      <c r="AC92" s="26"/>
      <c r="AD92" s="26"/>
      <c r="AE92" s="27"/>
    </row>
    <row r="93" spans="1:31" s="14" customFormat="1" ht="18.75" customHeight="1" x14ac:dyDescent="0.6">
      <c r="A93" s="22"/>
      <c r="B93" s="40" t="s">
        <v>137</v>
      </c>
      <c r="C93" s="23" t="s">
        <v>138</v>
      </c>
      <c r="D93" s="43" t="s">
        <v>55</v>
      </c>
      <c r="E93" s="24" t="s">
        <v>139</v>
      </c>
      <c r="F93" s="24" t="s">
        <v>100</v>
      </c>
      <c r="G93" s="24"/>
      <c r="H93" s="24"/>
      <c r="I93" s="24"/>
      <c r="J93" s="24"/>
      <c r="K93" s="24">
        <v>60</v>
      </c>
      <c r="L93" s="24" t="s">
        <v>102</v>
      </c>
      <c r="M93" s="24" t="s">
        <v>194</v>
      </c>
      <c r="N93" s="24" t="s">
        <v>194</v>
      </c>
      <c r="O93" s="24" t="s">
        <v>102</v>
      </c>
      <c r="P93" s="24" t="s">
        <v>194</v>
      </c>
      <c r="Q93" s="24" t="s">
        <v>194</v>
      </c>
      <c r="R93" s="45" t="s">
        <v>199</v>
      </c>
      <c r="S93" s="16"/>
      <c r="T93" s="14" t="str">
        <f t="shared" si="16"/>
        <v>Set Temperature</v>
      </c>
      <c r="U93" s="21"/>
      <c r="V93" s="21"/>
      <c r="W93" s="21"/>
      <c r="X93" s="21"/>
      <c r="Y93" s="21"/>
      <c r="Z93" s="21"/>
      <c r="AA93" s="21"/>
      <c r="AB93" s="21" t="str">
        <f t="shared" si="17"/>
        <v>X</v>
      </c>
      <c r="AC93" s="21"/>
      <c r="AD93" s="21"/>
    </row>
    <row r="94" spans="1:31" s="14" customFormat="1" ht="18.75" customHeight="1" x14ac:dyDescent="0.6">
      <c r="A94" s="18"/>
      <c r="B94" s="42" t="s">
        <v>140</v>
      </c>
      <c r="C94" s="19" t="s">
        <v>141</v>
      </c>
      <c r="D94" s="20" t="s">
        <v>142</v>
      </c>
      <c r="E94" s="20" t="s">
        <v>119</v>
      </c>
      <c r="F94" s="20" t="s">
        <v>100</v>
      </c>
      <c r="G94" s="20"/>
      <c r="H94" s="20"/>
      <c r="I94" s="20"/>
      <c r="J94" s="20"/>
      <c r="K94" s="20">
        <v>20</v>
      </c>
      <c r="L94" s="41" t="s">
        <v>101</v>
      </c>
      <c r="M94" s="20" t="s">
        <v>194</v>
      </c>
      <c r="N94" s="41" t="s">
        <v>194</v>
      </c>
      <c r="O94" s="20" t="s">
        <v>101</v>
      </c>
      <c r="P94" s="20" t="s">
        <v>194</v>
      </c>
      <c r="Q94" s="20" t="s">
        <v>194</v>
      </c>
      <c r="R94" s="44" t="s">
        <v>199</v>
      </c>
      <c r="S94" s="16"/>
      <c r="T94" s="25" t="str">
        <f>IF(OR(B94="",B94="(NOT USED)"),"",B94)</f>
        <v>Filter Sign</v>
      </c>
      <c r="U94" s="26"/>
      <c r="V94" s="26"/>
      <c r="W94" s="26"/>
      <c r="X94" s="26"/>
      <c r="Y94" s="26"/>
      <c r="Z94" s="26"/>
      <c r="AA94" s="26"/>
      <c r="AB94" s="26" t="str">
        <f>IF($T94="","","X")</f>
        <v>X</v>
      </c>
      <c r="AC94" s="26"/>
      <c r="AD94" s="26"/>
      <c r="AE94" s="27"/>
    </row>
    <row r="95" spans="1:31" s="14" customFormat="1" ht="18.75" customHeight="1" x14ac:dyDescent="0.6">
      <c r="A95" s="22"/>
      <c r="B95" s="40" t="s">
        <v>143</v>
      </c>
      <c r="C95" s="23" t="s">
        <v>144</v>
      </c>
      <c r="D95" s="43" t="s">
        <v>145</v>
      </c>
      <c r="E95" s="24" t="s">
        <v>146</v>
      </c>
      <c r="F95" s="24" t="s">
        <v>100</v>
      </c>
      <c r="G95" s="24"/>
      <c r="H95" s="24"/>
      <c r="I95" s="24"/>
      <c r="J95" s="24"/>
      <c r="K95" s="24">
        <v>20</v>
      </c>
      <c r="L95" s="24" t="s">
        <v>101</v>
      </c>
      <c r="M95" s="24" t="s">
        <v>194</v>
      </c>
      <c r="N95" s="24" t="s">
        <v>194</v>
      </c>
      <c r="O95" s="24" t="s">
        <v>101</v>
      </c>
      <c r="P95" s="24" t="s">
        <v>194</v>
      </c>
      <c r="Q95" s="24" t="s">
        <v>194</v>
      </c>
      <c r="R95" s="45" t="s">
        <v>199</v>
      </c>
      <c r="S95" s="16"/>
      <c r="T95" s="14" t="str">
        <f t="shared" ref="T95:T103" si="18">IF(OR(B95="",B95="(NOT USED)"),"",B95)</f>
        <v>Filter Sign Reset</v>
      </c>
      <c r="U95" s="21"/>
      <c r="V95" s="21"/>
      <c r="W95" s="21"/>
      <c r="X95" s="21"/>
      <c r="Y95" s="21"/>
      <c r="Z95" s="21"/>
      <c r="AA95" s="21"/>
      <c r="AB95" s="21" t="str">
        <f t="shared" si="17"/>
        <v>X</v>
      </c>
      <c r="AC95" s="21"/>
      <c r="AD95" s="21"/>
    </row>
    <row r="96" spans="1:31" s="14" customFormat="1" ht="18.75" customHeight="1" x14ac:dyDescent="0.6">
      <c r="A96" s="18"/>
      <c r="B96" s="42" t="s">
        <v>147</v>
      </c>
      <c r="C96" s="19" t="s">
        <v>148</v>
      </c>
      <c r="D96" s="20" t="s">
        <v>149</v>
      </c>
      <c r="E96" s="20" t="s">
        <v>146</v>
      </c>
      <c r="F96" s="20" t="s">
        <v>100</v>
      </c>
      <c r="G96" s="20"/>
      <c r="H96" s="20"/>
      <c r="I96" s="20"/>
      <c r="J96" s="20"/>
      <c r="K96" s="20">
        <v>20</v>
      </c>
      <c r="L96" s="41" t="s">
        <v>101</v>
      </c>
      <c r="M96" s="20" t="s">
        <v>194</v>
      </c>
      <c r="N96" s="41" t="s">
        <v>194</v>
      </c>
      <c r="O96" s="20" t="s">
        <v>101</v>
      </c>
      <c r="P96" s="20" t="s">
        <v>194</v>
      </c>
      <c r="Q96" s="20" t="s">
        <v>194</v>
      </c>
      <c r="R96" s="44" t="s">
        <v>199</v>
      </c>
      <c r="S96" s="16"/>
      <c r="T96" s="25" t="str">
        <f t="shared" si="18"/>
        <v>Prohibit On/Off</v>
      </c>
      <c r="U96" s="26"/>
      <c r="V96" s="26"/>
      <c r="W96" s="26"/>
      <c r="X96" s="26"/>
      <c r="Y96" s="26"/>
      <c r="Z96" s="26"/>
      <c r="AA96" s="26"/>
      <c r="AB96" s="26" t="str">
        <f t="shared" si="17"/>
        <v>X</v>
      </c>
      <c r="AC96" s="26"/>
      <c r="AD96" s="26"/>
      <c r="AE96" s="27"/>
    </row>
    <row r="97" spans="1:31" s="14" customFormat="1" ht="18.75" customHeight="1" x14ac:dyDescent="0.6">
      <c r="A97" s="22"/>
      <c r="B97" s="40" t="s">
        <v>150</v>
      </c>
      <c r="C97" s="23" t="s">
        <v>151</v>
      </c>
      <c r="D97" s="43" t="s">
        <v>152</v>
      </c>
      <c r="E97" s="24" t="s">
        <v>146</v>
      </c>
      <c r="F97" s="24" t="s">
        <v>100</v>
      </c>
      <c r="G97" s="24"/>
      <c r="H97" s="24"/>
      <c r="I97" s="24"/>
      <c r="J97" s="24"/>
      <c r="K97" s="24">
        <v>20</v>
      </c>
      <c r="L97" s="24" t="s">
        <v>101</v>
      </c>
      <c r="M97" s="24" t="s">
        <v>194</v>
      </c>
      <c r="N97" s="24" t="s">
        <v>194</v>
      </c>
      <c r="O97" s="24" t="s">
        <v>101</v>
      </c>
      <c r="P97" s="24" t="s">
        <v>194</v>
      </c>
      <c r="Q97" s="24" t="s">
        <v>194</v>
      </c>
      <c r="R97" s="45" t="s">
        <v>199</v>
      </c>
      <c r="S97" s="16"/>
      <c r="T97" s="14" t="str">
        <f t="shared" si="18"/>
        <v>Prohibit Mode</v>
      </c>
      <c r="U97" s="21"/>
      <c r="V97" s="21"/>
      <c r="W97" s="21"/>
      <c r="X97" s="21"/>
      <c r="Y97" s="21"/>
      <c r="Z97" s="21"/>
      <c r="AA97" s="21"/>
      <c r="AB97" s="21" t="str">
        <f t="shared" si="17"/>
        <v>X</v>
      </c>
      <c r="AC97" s="21"/>
      <c r="AD97" s="21"/>
    </row>
    <row r="98" spans="1:31" s="14" customFormat="1" ht="18.75" customHeight="1" x14ac:dyDescent="0.6">
      <c r="A98" s="18"/>
      <c r="B98" s="42" t="s">
        <v>153</v>
      </c>
      <c r="C98" s="19" t="s">
        <v>154</v>
      </c>
      <c r="D98" s="20" t="s">
        <v>155</v>
      </c>
      <c r="E98" s="20" t="s">
        <v>146</v>
      </c>
      <c r="F98" s="20" t="s">
        <v>100</v>
      </c>
      <c r="G98" s="20"/>
      <c r="H98" s="20"/>
      <c r="I98" s="20"/>
      <c r="J98" s="20"/>
      <c r="K98" s="20">
        <v>20</v>
      </c>
      <c r="L98" s="41" t="s">
        <v>101</v>
      </c>
      <c r="M98" s="20" t="s">
        <v>194</v>
      </c>
      <c r="N98" s="41" t="s">
        <v>194</v>
      </c>
      <c r="O98" s="20" t="s">
        <v>101</v>
      </c>
      <c r="P98" s="20" t="s">
        <v>194</v>
      </c>
      <c r="Q98" s="20" t="s">
        <v>194</v>
      </c>
      <c r="R98" s="44" t="s">
        <v>199</v>
      </c>
      <c r="S98" s="16"/>
      <c r="T98" s="25" t="str">
        <f t="shared" si="18"/>
        <v>Prohibit Filter Sign Reset</v>
      </c>
      <c r="U98" s="26"/>
      <c r="V98" s="26"/>
      <c r="W98" s="26"/>
      <c r="X98" s="26"/>
      <c r="Y98" s="26"/>
      <c r="Z98" s="26"/>
      <c r="AA98" s="26"/>
      <c r="AB98" s="26" t="str">
        <f t="shared" si="17"/>
        <v>X</v>
      </c>
      <c r="AC98" s="26"/>
      <c r="AD98" s="26"/>
      <c r="AE98" s="27"/>
    </row>
    <row r="99" spans="1:31" s="14" customFormat="1" ht="18.75" customHeight="1" x14ac:dyDescent="0.6">
      <c r="A99" s="22"/>
      <c r="B99" s="40" t="s">
        <v>156</v>
      </c>
      <c r="C99" s="23" t="s">
        <v>157</v>
      </c>
      <c r="D99" s="43" t="s">
        <v>158</v>
      </c>
      <c r="E99" s="24" t="s">
        <v>146</v>
      </c>
      <c r="F99" s="24" t="s">
        <v>100</v>
      </c>
      <c r="G99" s="24"/>
      <c r="H99" s="24"/>
      <c r="I99" s="24"/>
      <c r="J99" s="24"/>
      <c r="K99" s="24">
        <v>20</v>
      </c>
      <c r="L99" s="24" t="s">
        <v>101</v>
      </c>
      <c r="M99" s="24" t="s">
        <v>194</v>
      </c>
      <c r="N99" s="24" t="s">
        <v>194</v>
      </c>
      <c r="O99" s="24" t="s">
        <v>101</v>
      </c>
      <c r="P99" s="24" t="s">
        <v>194</v>
      </c>
      <c r="Q99" s="24" t="s">
        <v>194</v>
      </c>
      <c r="R99" s="45" t="s">
        <v>199</v>
      </c>
      <c r="S99" s="16"/>
      <c r="T99" s="14" t="str">
        <f t="shared" si="18"/>
        <v>Prohibit Set Temperature</v>
      </c>
      <c r="U99" s="21"/>
      <c r="V99" s="21"/>
      <c r="W99" s="21"/>
      <c r="X99" s="21"/>
      <c r="Y99" s="21"/>
      <c r="Z99" s="21"/>
      <c r="AA99" s="21"/>
      <c r="AB99" s="21" t="str">
        <f t="shared" si="17"/>
        <v>X</v>
      </c>
      <c r="AC99" s="21"/>
      <c r="AD99" s="21"/>
    </row>
    <row r="100" spans="1:31" s="14" customFormat="1" ht="18.75" customHeight="1" x14ac:dyDescent="0.6">
      <c r="A100" s="18"/>
      <c r="B100" s="42" t="s">
        <v>159</v>
      </c>
      <c r="C100" s="19" t="s">
        <v>160</v>
      </c>
      <c r="D100" s="20" t="s">
        <v>161</v>
      </c>
      <c r="E100" s="20" t="s">
        <v>119</v>
      </c>
      <c r="F100" s="20" t="s">
        <v>100</v>
      </c>
      <c r="G100" s="20"/>
      <c r="H100" s="20"/>
      <c r="I100" s="20"/>
      <c r="J100" s="20"/>
      <c r="K100" s="20">
        <v>20</v>
      </c>
      <c r="L100" s="41" t="s">
        <v>101</v>
      </c>
      <c r="M100" s="20" t="s">
        <v>194</v>
      </c>
      <c r="N100" s="41" t="s">
        <v>194</v>
      </c>
      <c r="O100" s="20" t="s">
        <v>101</v>
      </c>
      <c r="P100" s="20" t="s">
        <v>194</v>
      </c>
      <c r="Q100" s="20" t="s">
        <v>194</v>
      </c>
      <c r="R100" s="44" t="s">
        <v>199</v>
      </c>
      <c r="S100" s="16"/>
      <c r="T100" s="25" t="str">
        <f t="shared" si="18"/>
        <v>MNet Communication State</v>
      </c>
      <c r="U100" s="26"/>
      <c r="V100" s="26"/>
      <c r="W100" s="26"/>
      <c r="X100" s="26"/>
      <c r="Y100" s="26"/>
      <c r="Z100" s="26"/>
      <c r="AA100" s="26"/>
      <c r="AB100" s="26" t="str">
        <f t="shared" si="17"/>
        <v>X</v>
      </c>
      <c r="AC100" s="26"/>
      <c r="AD100" s="26"/>
      <c r="AE100" s="27"/>
    </row>
    <row r="101" spans="1:31" s="14" customFormat="1" ht="18.75" customHeight="1" x14ac:dyDescent="0.6">
      <c r="A101" s="22"/>
      <c r="B101" s="40" t="s">
        <v>162</v>
      </c>
      <c r="C101" s="23" t="s">
        <v>163</v>
      </c>
      <c r="D101" s="43" t="s">
        <v>164</v>
      </c>
      <c r="E101" s="24" t="s">
        <v>146</v>
      </c>
      <c r="F101" s="24" t="s">
        <v>100</v>
      </c>
      <c r="G101" s="24"/>
      <c r="H101" s="24"/>
      <c r="I101" s="24"/>
      <c r="J101" s="24"/>
      <c r="K101" s="24">
        <v>20</v>
      </c>
      <c r="L101" s="24" t="s">
        <v>101</v>
      </c>
      <c r="M101" s="24" t="s">
        <v>194</v>
      </c>
      <c r="N101" s="24" t="s">
        <v>194</v>
      </c>
      <c r="O101" s="24" t="s">
        <v>101</v>
      </c>
      <c r="P101" s="24" t="s">
        <v>194</v>
      </c>
      <c r="Q101" s="24" t="s">
        <v>194</v>
      </c>
      <c r="R101" s="45" t="s">
        <v>199</v>
      </c>
      <c r="S101" s="16"/>
      <c r="T101" s="14" t="str">
        <f t="shared" si="18"/>
        <v>System Force Off</v>
      </c>
      <c r="U101" s="21"/>
      <c r="V101" s="21"/>
      <c r="W101" s="21"/>
      <c r="X101" s="21"/>
      <c r="Y101" s="21"/>
      <c r="Z101" s="21"/>
      <c r="AA101" s="21"/>
      <c r="AB101" s="21" t="str">
        <f t="shared" si="17"/>
        <v>X</v>
      </c>
      <c r="AC101" s="21"/>
      <c r="AD101" s="21"/>
    </row>
    <row r="102" spans="1:31" s="14" customFormat="1" ht="18.75" customHeight="1" x14ac:dyDescent="0.6">
      <c r="A102" s="18"/>
      <c r="B102" s="42" t="s">
        <v>165</v>
      </c>
      <c r="C102" s="19" t="s">
        <v>166</v>
      </c>
      <c r="D102" s="20" t="s">
        <v>204</v>
      </c>
      <c r="E102" s="20" t="s">
        <v>125</v>
      </c>
      <c r="F102" s="20" t="s">
        <v>100</v>
      </c>
      <c r="G102" s="20"/>
      <c r="H102" s="20"/>
      <c r="I102" s="20"/>
      <c r="J102" s="20"/>
      <c r="K102" s="20">
        <v>20</v>
      </c>
      <c r="L102" s="41" t="s">
        <v>101</v>
      </c>
      <c r="M102" s="20" t="s">
        <v>194</v>
      </c>
      <c r="N102" s="41" t="s">
        <v>194</v>
      </c>
      <c r="O102" s="20" t="s">
        <v>101</v>
      </c>
      <c r="P102" s="20" t="s">
        <v>194</v>
      </c>
      <c r="Q102" s="20" t="s">
        <v>194</v>
      </c>
      <c r="R102" s="44" t="s">
        <v>199</v>
      </c>
      <c r="S102" s="16"/>
      <c r="T102" s="25" t="str">
        <f t="shared" si="18"/>
        <v>Air Direction Set</v>
      </c>
      <c r="U102" s="26"/>
      <c r="V102" s="26"/>
      <c r="W102" s="26"/>
      <c r="X102" s="26"/>
      <c r="Y102" s="26"/>
      <c r="Z102" s="26"/>
      <c r="AA102" s="26"/>
      <c r="AB102" s="26" t="str">
        <f t="shared" si="17"/>
        <v>X</v>
      </c>
      <c r="AC102" s="26"/>
      <c r="AD102" s="26"/>
      <c r="AE102" s="27"/>
    </row>
    <row r="103" spans="1:31" s="14" customFormat="1" ht="18.75" customHeight="1" x14ac:dyDescent="0.6">
      <c r="A103" s="22"/>
      <c r="B103" s="40" t="s">
        <v>167</v>
      </c>
      <c r="C103" s="23" t="s">
        <v>168</v>
      </c>
      <c r="D103" s="43" t="s">
        <v>205</v>
      </c>
      <c r="E103" s="24" t="s">
        <v>122</v>
      </c>
      <c r="F103" s="24" t="s">
        <v>100</v>
      </c>
      <c r="G103" s="24"/>
      <c r="H103" s="24"/>
      <c r="I103" s="24"/>
      <c r="J103" s="24"/>
      <c r="K103" s="24">
        <v>20</v>
      </c>
      <c r="L103" s="24" t="s">
        <v>101</v>
      </c>
      <c r="M103" s="24" t="s">
        <v>194</v>
      </c>
      <c r="N103" s="24" t="s">
        <v>194</v>
      </c>
      <c r="O103" s="24" t="s">
        <v>101</v>
      </c>
      <c r="P103" s="24" t="s">
        <v>194</v>
      </c>
      <c r="Q103" s="24" t="s">
        <v>194</v>
      </c>
      <c r="R103" s="45" t="s">
        <v>199</v>
      </c>
      <c r="S103" s="16"/>
      <c r="T103" s="14" t="str">
        <f t="shared" si="18"/>
        <v>Air Direction State</v>
      </c>
      <c r="U103" s="21"/>
      <c r="V103" s="21"/>
      <c r="W103" s="21"/>
      <c r="X103" s="21"/>
      <c r="Y103" s="21"/>
      <c r="Z103" s="21"/>
      <c r="AA103" s="21"/>
      <c r="AB103" s="21" t="str">
        <f t="shared" si="17"/>
        <v>X</v>
      </c>
      <c r="AC103" s="21"/>
      <c r="AD103" s="21"/>
    </row>
    <row r="104" spans="1:31" s="14" customFormat="1" ht="18.75" customHeight="1" x14ac:dyDescent="0.6">
      <c r="A104" s="18"/>
      <c r="B104" s="42" t="s">
        <v>169</v>
      </c>
      <c r="C104" s="19" t="s">
        <v>170</v>
      </c>
      <c r="D104" s="20" t="s">
        <v>171</v>
      </c>
      <c r="E104" s="20" t="s">
        <v>139</v>
      </c>
      <c r="F104" s="20" t="s">
        <v>100</v>
      </c>
      <c r="G104" s="20"/>
      <c r="H104" s="20"/>
      <c r="I104" s="20"/>
      <c r="J104" s="20"/>
      <c r="K104" s="20">
        <v>20</v>
      </c>
      <c r="L104" s="41" t="s">
        <v>101</v>
      </c>
      <c r="M104" s="20" t="s">
        <v>194</v>
      </c>
      <c r="N104" s="41" t="s">
        <v>194</v>
      </c>
      <c r="O104" s="20" t="s">
        <v>101</v>
      </c>
      <c r="P104" s="20" t="s">
        <v>194</v>
      </c>
      <c r="Q104" s="20" t="s">
        <v>194</v>
      </c>
      <c r="R104" s="44" t="s">
        <v>199</v>
      </c>
      <c r="S104" s="16"/>
      <c r="T104" s="25" t="str">
        <f>IF(OR(B104="",B104="(NOT USED)"),"",B104)</f>
        <v>Set Temp Cool</v>
      </c>
      <c r="U104" s="26"/>
      <c r="V104" s="26"/>
      <c r="W104" s="26"/>
      <c r="X104" s="26"/>
      <c r="Y104" s="26"/>
      <c r="Z104" s="26"/>
      <c r="AA104" s="26"/>
      <c r="AB104" s="26" t="str">
        <f>IF($T104="","","X")</f>
        <v>X</v>
      </c>
      <c r="AC104" s="26"/>
      <c r="AD104" s="26"/>
      <c r="AE104" s="27"/>
    </row>
    <row r="105" spans="1:31" s="14" customFormat="1" ht="18.75" customHeight="1" x14ac:dyDescent="0.6">
      <c r="A105" s="22"/>
      <c r="B105" s="40" t="s">
        <v>172</v>
      </c>
      <c r="C105" s="23" t="s">
        <v>173</v>
      </c>
      <c r="D105" s="43" t="s">
        <v>174</v>
      </c>
      <c r="E105" s="24" t="s">
        <v>139</v>
      </c>
      <c r="F105" s="24" t="s">
        <v>100</v>
      </c>
      <c r="G105" s="24"/>
      <c r="H105" s="24"/>
      <c r="I105" s="24"/>
      <c r="J105" s="24"/>
      <c r="K105" s="24">
        <v>20</v>
      </c>
      <c r="L105" s="24" t="s">
        <v>101</v>
      </c>
      <c r="M105" s="24" t="s">
        <v>194</v>
      </c>
      <c r="N105" s="24" t="s">
        <v>194</v>
      </c>
      <c r="O105" s="24" t="s">
        <v>101</v>
      </c>
      <c r="P105" s="24" t="s">
        <v>194</v>
      </c>
      <c r="Q105" s="24" t="s">
        <v>194</v>
      </c>
      <c r="R105" s="45" t="s">
        <v>199</v>
      </c>
      <c r="S105" s="16"/>
      <c r="T105" s="14" t="str">
        <f t="shared" ref="T105:T113" si="19">IF(OR(B105="",B105="(NOT USED)"),"",B105)</f>
        <v>Set Temp Heat</v>
      </c>
      <c r="U105" s="21"/>
      <c r="V105" s="21"/>
      <c r="W105" s="21"/>
      <c r="X105" s="21"/>
      <c r="Y105" s="21"/>
      <c r="Z105" s="21"/>
      <c r="AA105" s="21"/>
      <c r="AB105" s="21" t="str">
        <f t="shared" si="17"/>
        <v>X</v>
      </c>
      <c r="AC105" s="21"/>
      <c r="AD105" s="21"/>
    </row>
    <row r="106" spans="1:31" s="14" customFormat="1" ht="18.75" customHeight="1" x14ac:dyDescent="0.6">
      <c r="A106" s="18"/>
      <c r="B106" s="42" t="s">
        <v>175</v>
      </c>
      <c r="C106" s="19" t="s">
        <v>176</v>
      </c>
      <c r="D106" s="20" t="s">
        <v>177</v>
      </c>
      <c r="E106" s="20" t="s">
        <v>139</v>
      </c>
      <c r="F106" s="20" t="s">
        <v>100</v>
      </c>
      <c r="G106" s="20"/>
      <c r="H106" s="20"/>
      <c r="I106" s="20"/>
      <c r="J106" s="20"/>
      <c r="K106" s="20">
        <v>20</v>
      </c>
      <c r="L106" s="41" t="s">
        <v>101</v>
      </c>
      <c r="M106" s="20" t="s">
        <v>194</v>
      </c>
      <c r="N106" s="41" t="s">
        <v>194</v>
      </c>
      <c r="O106" s="20" t="s">
        <v>101</v>
      </c>
      <c r="P106" s="20" t="s">
        <v>194</v>
      </c>
      <c r="Q106" s="20" t="s">
        <v>194</v>
      </c>
      <c r="R106" s="44" t="s">
        <v>199</v>
      </c>
      <c r="S106" s="16"/>
      <c r="T106" s="25" t="str">
        <f t="shared" si="19"/>
        <v>Set Temp Auto</v>
      </c>
      <c r="U106" s="26"/>
      <c r="V106" s="26"/>
      <c r="W106" s="26"/>
      <c r="X106" s="26"/>
      <c r="Y106" s="26"/>
      <c r="Z106" s="26"/>
      <c r="AA106" s="26"/>
      <c r="AB106" s="26" t="str">
        <f t="shared" si="17"/>
        <v>X</v>
      </c>
      <c r="AC106" s="26"/>
      <c r="AD106" s="26"/>
      <c r="AE106" s="27"/>
    </row>
    <row r="107" spans="1:31" s="14" customFormat="1" ht="18.75" customHeight="1" x14ac:dyDescent="0.6">
      <c r="A107" s="22"/>
      <c r="B107" s="40" t="s">
        <v>178</v>
      </c>
      <c r="C107" s="23" t="s">
        <v>179</v>
      </c>
      <c r="D107" s="43" t="s">
        <v>180</v>
      </c>
      <c r="E107" s="24" t="s">
        <v>139</v>
      </c>
      <c r="F107" s="24" t="s">
        <v>100</v>
      </c>
      <c r="G107" s="24"/>
      <c r="H107" s="24"/>
      <c r="I107" s="24"/>
      <c r="J107" s="24"/>
      <c r="K107" s="24">
        <v>20</v>
      </c>
      <c r="L107" s="24" t="s">
        <v>101</v>
      </c>
      <c r="M107" s="24" t="s">
        <v>194</v>
      </c>
      <c r="N107" s="24" t="s">
        <v>194</v>
      </c>
      <c r="O107" s="24" t="s">
        <v>101</v>
      </c>
      <c r="P107" s="24" t="s">
        <v>194</v>
      </c>
      <c r="Q107" s="24" t="s">
        <v>194</v>
      </c>
      <c r="R107" s="45" t="s">
        <v>199</v>
      </c>
      <c r="S107" s="16"/>
      <c r="T107" s="14" t="str">
        <f t="shared" si="19"/>
        <v>Set High Limit Set Back Temp</v>
      </c>
      <c r="U107" s="21"/>
      <c r="V107" s="21"/>
      <c r="W107" s="21"/>
      <c r="X107" s="21"/>
      <c r="Y107" s="21"/>
      <c r="Z107" s="21"/>
      <c r="AA107" s="21"/>
      <c r="AB107" s="21" t="str">
        <f t="shared" si="17"/>
        <v>X</v>
      </c>
      <c r="AC107" s="21"/>
      <c r="AD107" s="21"/>
    </row>
    <row r="108" spans="1:31" s="14" customFormat="1" ht="18.75" customHeight="1" x14ac:dyDescent="0.6">
      <c r="A108" s="18"/>
      <c r="B108" s="42" t="s">
        <v>181</v>
      </c>
      <c r="C108" s="19" t="s">
        <v>182</v>
      </c>
      <c r="D108" s="20" t="s">
        <v>183</v>
      </c>
      <c r="E108" s="20" t="s">
        <v>139</v>
      </c>
      <c r="F108" s="20" t="s">
        <v>100</v>
      </c>
      <c r="G108" s="20"/>
      <c r="H108" s="20"/>
      <c r="I108" s="20"/>
      <c r="J108" s="20"/>
      <c r="K108" s="20">
        <v>20</v>
      </c>
      <c r="L108" s="41" t="s">
        <v>101</v>
      </c>
      <c r="M108" s="20" t="s">
        <v>194</v>
      </c>
      <c r="N108" s="41" t="s">
        <v>194</v>
      </c>
      <c r="O108" s="20" t="s">
        <v>101</v>
      </c>
      <c r="P108" s="20" t="s">
        <v>194</v>
      </c>
      <c r="Q108" s="20" t="s">
        <v>194</v>
      </c>
      <c r="R108" s="44" t="s">
        <v>199</v>
      </c>
      <c r="S108" s="16"/>
      <c r="T108" s="25" t="str">
        <f t="shared" si="19"/>
        <v>Set Low Limit Set Back Temp</v>
      </c>
      <c r="U108" s="26"/>
      <c r="V108" s="26"/>
      <c r="W108" s="26"/>
      <c r="X108" s="26"/>
      <c r="Y108" s="26"/>
      <c r="Z108" s="26"/>
      <c r="AA108" s="26"/>
      <c r="AB108" s="26" t="str">
        <f t="shared" si="17"/>
        <v>X</v>
      </c>
      <c r="AC108" s="26"/>
      <c r="AD108" s="26"/>
      <c r="AE108" s="27"/>
    </row>
    <row r="109" spans="1:31" s="14" customFormat="1" ht="18.75" hidden="1" customHeight="1" x14ac:dyDescent="0.6">
      <c r="A109" s="22"/>
      <c r="B109" s="40" t="s">
        <v>81</v>
      </c>
      <c r="C109" s="23"/>
      <c r="D109" s="43" t="str">
        <f t="shared" ref="D109:D113" si="20">"FC-xx "&amp;TEXT(B109,"")</f>
        <v>FC-xx (NOT USED)</v>
      </c>
      <c r="E109" s="24"/>
      <c r="F109" s="24"/>
      <c r="G109" s="24"/>
      <c r="H109" s="24"/>
      <c r="I109" s="24"/>
      <c r="J109" s="24"/>
      <c r="K109" s="24"/>
      <c r="L109" s="24"/>
      <c r="M109" s="24"/>
      <c r="N109" s="24"/>
      <c r="O109" s="24"/>
      <c r="P109" s="24"/>
      <c r="Q109" s="24"/>
      <c r="R109" s="45"/>
      <c r="S109" s="16"/>
      <c r="T109" s="25" t="str">
        <f t="shared" si="19"/>
        <v/>
      </c>
      <c r="U109" s="26"/>
      <c r="V109" s="26"/>
      <c r="W109" s="26"/>
      <c r="X109" s="26"/>
      <c r="Y109" s="26"/>
      <c r="Z109" s="26"/>
      <c r="AA109" s="26"/>
      <c r="AB109" s="26" t="str">
        <f t="shared" si="17"/>
        <v/>
      </c>
      <c r="AC109" s="26"/>
      <c r="AD109" s="26"/>
      <c r="AE109" s="27"/>
    </row>
    <row r="110" spans="1:31" s="14" customFormat="1" ht="18.75" hidden="1" customHeight="1" x14ac:dyDescent="0.6">
      <c r="A110" s="18"/>
      <c r="B110" s="42" t="s">
        <v>81</v>
      </c>
      <c r="C110" s="19"/>
      <c r="D110" s="20" t="str">
        <f t="shared" si="20"/>
        <v>FC-xx (NOT USED)</v>
      </c>
      <c r="E110" s="20"/>
      <c r="F110" s="20"/>
      <c r="G110" s="20"/>
      <c r="H110" s="20"/>
      <c r="I110" s="20"/>
      <c r="J110" s="20"/>
      <c r="K110" s="20"/>
      <c r="L110" s="41"/>
      <c r="M110" s="20"/>
      <c r="N110" s="41"/>
      <c r="O110" s="20"/>
      <c r="P110" s="20"/>
      <c r="Q110" s="20"/>
      <c r="R110" s="44"/>
      <c r="S110" s="16"/>
      <c r="T110" s="14" t="str">
        <f t="shared" si="19"/>
        <v/>
      </c>
      <c r="U110" s="21"/>
      <c r="V110" s="21"/>
      <c r="W110" s="21"/>
      <c r="X110" s="21"/>
      <c r="Y110" s="21"/>
      <c r="Z110" s="21"/>
      <c r="AA110" s="21"/>
      <c r="AB110" s="21" t="str">
        <f t="shared" si="17"/>
        <v/>
      </c>
      <c r="AC110" s="21"/>
      <c r="AD110" s="21"/>
    </row>
    <row r="111" spans="1:31" s="14" customFormat="1" ht="18.75" hidden="1" customHeight="1" x14ac:dyDescent="0.6">
      <c r="A111" s="22"/>
      <c r="B111" s="40" t="s">
        <v>81</v>
      </c>
      <c r="C111" s="23"/>
      <c r="D111" s="43" t="str">
        <f t="shared" si="20"/>
        <v>FC-xx (NOT USED)</v>
      </c>
      <c r="E111" s="24"/>
      <c r="F111" s="24"/>
      <c r="G111" s="24"/>
      <c r="H111" s="24"/>
      <c r="I111" s="24"/>
      <c r="J111" s="24"/>
      <c r="K111" s="24"/>
      <c r="L111" s="24"/>
      <c r="M111" s="24"/>
      <c r="N111" s="24"/>
      <c r="O111" s="24"/>
      <c r="P111" s="24"/>
      <c r="Q111" s="24"/>
      <c r="R111" s="45"/>
      <c r="S111" s="16"/>
      <c r="T111" s="25" t="str">
        <f t="shared" si="19"/>
        <v/>
      </c>
      <c r="U111" s="26"/>
      <c r="V111" s="26"/>
      <c r="W111" s="26"/>
      <c r="X111" s="26"/>
      <c r="Y111" s="26"/>
      <c r="Z111" s="26"/>
      <c r="AA111" s="26"/>
      <c r="AB111" s="26" t="str">
        <f t="shared" si="17"/>
        <v/>
      </c>
      <c r="AC111" s="26"/>
      <c r="AD111" s="26"/>
      <c r="AE111" s="27"/>
    </row>
    <row r="112" spans="1:31" s="14" customFormat="1" ht="18.75" hidden="1" customHeight="1" x14ac:dyDescent="0.6">
      <c r="A112" s="18"/>
      <c r="B112" s="42" t="s">
        <v>81</v>
      </c>
      <c r="C112" s="19"/>
      <c r="D112" s="20" t="str">
        <f t="shared" si="20"/>
        <v>FC-xx (NOT USED)</v>
      </c>
      <c r="E112" s="20"/>
      <c r="F112" s="20"/>
      <c r="G112" s="20"/>
      <c r="H112" s="20"/>
      <c r="I112" s="20"/>
      <c r="J112" s="20"/>
      <c r="K112" s="20"/>
      <c r="L112" s="41"/>
      <c r="M112" s="20"/>
      <c r="N112" s="41"/>
      <c r="O112" s="20"/>
      <c r="P112" s="20"/>
      <c r="Q112" s="20"/>
      <c r="R112" s="44"/>
      <c r="S112" s="16"/>
      <c r="T112" s="14" t="str">
        <f t="shared" si="19"/>
        <v/>
      </c>
      <c r="U112" s="21"/>
      <c r="V112" s="21"/>
      <c r="W112" s="21"/>
      <c r="X112" s="21"/>
      <c r="Y112" s="21"/>
      <c r="Z112" s="21"/>
      <c r="AA112" s="21"/>
      <c r="AB112" s="21" t="str">
        <f t="shared" si="17"/>
        <v/>
      </c>
      <c r="AC112" s="21"/>
      <c r="AD112" s="21"/>
    </row>
    <row r="113" spans="1:31" s="14" customFormat="1" ht="18.75" hidden="1" customHeight="1" x14ac:dyDescent="0.6">
      <c r="A113" s="22"/>
      <c r="B113" s="40" t="s">
        <v>81</v>
      </c>
      <c r="C113" s="23"/>
      <c r="D113" s="43" t="str">
        <f t="shared" si="20"/>
        <v>FC-xx (NOT USED)</v>
      </c>
      <c r="E113" s="24"/>
      <c r="F113" s="24"/>
      <c r="G113" s="24"/>
      <c r="H113" s="24"/>
      <c r="I113" s="24"/>
      <c r="J113" s="24"/>
      <c r="K113" s="24"/>
      <c r="L113" s="24"/>
      <c r="M113" s="24"/>
      <c r="N113" s="24"/>
      <c r="O113" s="24"/>
      <c r="P113" s="24"/>
      <c r="Q113" s="24"/>
      <c r="R113" s="45"/>
      <c r="S113" s="16"/>
      <c r="T113" s="25" t="str">
        <f t="shared" si="19"/>
        <v/>
      </c>
      <c r="U113" s="26"/>
      <c r="V113" s="26"/>
      <c r="W113" s="26"/>
      <c r="X113" s="26"/>
      <c r="Y113" s="26"/>
      <c r="Z113" s="26"/>
      <c r="AA113" s="26"/>
      <c r="AB113" s="26" t="str">
        <f t="shared" si="17"/>
        <v/>
      </c>
      <c r="AC113" s="26"/>
      <c r="AD113" s="26"/>
      <c r="AE113" s="27"/>
    </row>
    <row r="114" spans="1:31" s="14" customFormat="1" ht="18.75" hidden="1" customHeight="1" x14ac:dyDescent="0.6">
      <c r="A114" s="65" t="s">
        <v>89</v>
      </c>
      <c r="B114" s="65"/>
      <c r="C114" s="65"/>
      <c r="D114" s="65"/>
      <c r="E114" s="65"/>
      <c r="F114" s="65"/>
      <c r="G114" s="65"/>
      <c r="H114" s="65"/>
      <c r="I114" s="65"/>
      <c r="J114" s="65"/>
      <c r="K114" s="65"/>
      <c r="L114" s="65"/>
      <c r="M114" s="65"/>
      <c r="N114" s="65"/>
      <c r="O114" s="65"/>
      <c r="P114" s="65"/>
      <c r="Q114" s="65"/>
      <c r="R114" s="65"/>
      <c r="S114" s="16"/>
      <c r="T114" s="17"/>
      <c r="U114" s="17"/>
      <c r="V114" s="17"/>
      <c r="W114" s="17"/>
      <c r="X114" s="17"/>
      <c r="Y114" s="17"/>
      <c r="Z114" s="17"/>
      <c r="AA114" s="17"/>
      <c r="AB114" s="17"/>
      <c r="AC114" s="17"/>
      <c r="AD114" s="17"/>
      <c r="AE114" s="17"/>
    </row>
    <row r="115" spans="1:31" s="14" customFormat="1" ht="18.75" hidden="1" customHeight="1" x14ac:dyDescent="0.6">
      <c r="A115" s="18"/>
      <c r="B115" s="42" t="s">
        <v>81</v>
      </c>
      <c r="C115" s="19"/>
      <c r="D115" s="20" t="str">
        <f t="shared" ref="D115:D124" si="21">"FC-xx "&amp;TEXT(B115,"")</f>
        <v>FC-xx (NOT USED)</v>
      </c>
      <c r="E115" s="20"/>
      <c r="F115" s="20"/>
      <c r="G115" s="20"/>
      <c r="H115" s="20"/>
      <c r="I115" s="20"/>
      <c r="J115" s="20"/>
      <c r="K115" s="20"/>
      <c r="L115" s="41"/>
      <c r="M115" s="20"/>
      <c r="N115" s="41"/>
      <c r="O115" s="20"/>
      <c r="P115" s="20"/>
      <c r="Q115" s="20"/>
      <c r="R115" s="44"/>
      <c r="S115" s="16"/>
      <c r="T115" s="14" t="str">
        <f>IF(OR(B115="",B115="(NOT USED)"),"",B115)</f>
        <v/>
      </c>
      <c r="U115" s="21"/>
      <c r="V115" s="21"/>
      <c r="W115" s="21"/>
      <c r="X115" s="21"/>
      <c r="Y115" s="21"/>
      <c r="Z115" s="21"/>
      <c r="AA115" s="21"/>
      <c r="AB115" s="21"/>
      <c r="AC115" s="21" t="str">
        <f>IF($T115="","","X")</f>
        <v/>
      </c>
      <c r="AD115" s="21"/>
    </row>
    <row r="116" spans="1:31" s="14" customFormat="1" ht="18.75" hidden="1" customHeight="1" x14ac:dyDescent="0.6">
      <c r="A116" s="22"/>
      <c r="B116" s="40" t="s">
        <v>81</v>
      </c>
      <c r="C116" s="23"/>
      <c r="D116" s="43" t="str">
        <f t="shared" si="21"/>
        <v>FC-xx (NOT USED)</v>
      </c>
      <c r="E116" s="24"/>
      <c r="F116" s="24"/>
      <c r="G116" s="24"/>
      <c r="H116" s="24"/>
      <c r="I116" s="24"/>
      <c r="J116" s="24"/>
      <c r="K116" s="24"/>
      <c r="L116" s="24"/>
      <c r="M116" s="24"/>
      <c r="N116" s="24"/>
      <c r="O116" s="24"/>
      <c r="P116" s="24"/>
      <c r="Q116" s="24"/>
      <c r="R116" s="45"/>
      <c r="S116" s="16"/>
      <c r="T116" s="25" t="str">
        <f t="shared" ref="T116:T124" si="22">IF(OR(B116="",B116="(NOT USED)"),"",B116)</f>
        <v/>
      </c>
      <c r="U116" s="26"/>
      <c r="V116" s="26"/>
      <c r="W116" s="26"/>
      <c r="X116" s="26"/>
      <c r="Y116" s="26"/>
      <c r="Z116" s="26"/>
      <c r="AA116" s="26"/>
      <c r="AB116" s="26"/>
      <c r="AC116" s="26" t="str">
        <f t="shared" ref="AC116:AC124" si="23">IF($T116="","","X")</f>
        <v/>
      </c>
      <c r="AD116" s="26"/>
      <c r="AE116" s="27"/>
    </row>
    <row r="117" spans="1:31" s="14" customFormat="1" ht="18.75" hidden="1" customHeight="1" x14ac:dyDescent="0.6">
      <c r="A117" s="18"/>
      <c r="B117" s="42" t="s">
        <v>81</v>
      </c>
      <c r="C117" s="19"/>
      <c r="D117" s="20" t="str">
        <f t="shared" si="21"/>
        <v>FC-xx (NOT USED)</v>
      </c>
      <c r="E117" s="20"/>
      <c r="F117" s="20"/>
      <c r="G117" s="20"/>
      <c r="H117" s="20"/>
      <c r="I117" s="20"/>
      <c r="J117" s="20"/>
      <c r="K117" s="20"/>
      <c r="L117" s="41"/>
      <c r="M117" s="20"/>
      <c r="N117" s="41"/>
      <c r="O117" s="20"/>
      <c r="P117" s="20"/>
      <c r="Q117" s="20"/>
      <c r="R117" s="44"/>
      <c r="S117" s="16"/>
      <c r="T117" s="14" t="str">
        <f t="shared" si="22"/>
        <v/>
      </c>
      <c r="U117" s="21"/>
      <c r="V117" s="21"/>
      <c r="W117" s="21"/>
      <c r="X117" s="21"/>
      <c r="Y117" s="21"/>
      <c r="Z117" s="21"/>
      <c r="AA117" s="21"/>
      <c r="AB117" s="21"/>
      <c r="AC117" s="21" t="str">
        <f t="shared" si="23"/>
        <v/>
      </c>
      <c r="AD117" s="21"/>
    </row>
    <row r="118" spans="1:31" s="14" customFormat="1" ht="18.75" hidden="1" customHeight="1" x14ac:dyDescent="0.6">
      <c r="A118" s="22"/>
      <c r="B118" s="40" t="s">
        <v>81</v>
      </c>
      <c r="C118" s="23"/>
      <c r="D118" s="43" t="str">
        <f t="shared" si="21"/>
        <v>FC-xx (NOT USED)</v>
      </c>
      <c r="E118" s="24"/>
      <c r="F118" s="24"/>
      <c r="G118" s="24"/>
      <c r="H118" s="24"/>
      <c r="I118" s="24"/>
      <c r="J118" s="24"/>
      <c r="K118" s="24"/>
      <c r="L118" s="24"/>
      <c r="M118" s="24"/>
      <c r="N118" s="24"/>
      <c r="O118" s="24"/>
      <c r="P118" s="24"/>
      <c r="Q118" s="24"/>
      <c r="R118" s="45"/>
      <c r="S118" s="16"/>
      <c r="T118" s="25" t="str">
        <f t="shared" si="22"/>
        <v/>
      </c>
      <c r="U118" s="26"/>
      <c r="V118" s="26"/>
      <c r="W118" s="26"/>
      <c r="X118" s="26"/>
      <c r="Y118" s="26"/>
      <c r="Z118" s="26"/>
      <c r="AA118" s="26"/>
      <c r="AB118" s="26"/>
      <c r="AC118" s="26" t="str">
        <f t="shared" si="23"/>
        <v/>
      </c>
      <c r="AD118" s="26"/>
      <c r="AE118" s="27"/>
    </row>
    <row r="119" spans="1:31" s="14" customFormat="1" ht="18.75" hidden="1" customHeight="1" x14ac:dyDescent="0.6">
      <c r="A119" s="18"/>
      <c r="B119" s="42" t="s">
        <v>81</v>
      </c>
      <c r="C119" s="19"/>
      <c r="D119" s="20" t="str">
        <f t="shared" si="21"/>
        <v>FC-xx (NOT USED)</v>
      </c>
      <c r="E119" s="20"/>
      <c r="F119" s="20"/>
      <c r="G119" s="20"/>
      <c r="H119" s="20"/>
      <c r="I119" s="20"/>
      <c r="J119" s="20"/>
      <c r="K119" s="20"/>
      <c r="L119" s="41"/>
      <c r="M119" s="20"/>
      <c r="N119" s="41"/>
      <c r="O119" s="20"/>
      <c r="P119" s="20"/>
      <c r="Q119" s="20"/>
      <c r="R119" s="44"/>
      <c r="S119" s="16"/>
      <c r="T119" s="14" t="str">
        <f t="shared" si="22"/>
        <v/>
      </c>
      <c r="U119" s="21"/>
      <c r="V119" s="21"/>
      <c r="W119" s="21"/>
      <c r="X119" s="21"/>
      <c r="Y119" s="21"/>
      <c r="Z119" s="21"/>
      <c r="AA119" s="21"/>
      <c r="AB119" s="21"/>
      <c r="AC119" s="21" t="str">
        <f t="shared" si="23"/>
        <v/>
      </c>
      <c r="AD119" s="21"/>
    </row>
    <row r="120" spans="1:31" s="14" customFormat="1" ht="18.75" hidden="1" customHeight="1" x14ac:dyDescent="0.6">
      <c r="A120" s="22"/>
      <c r="B120" s="40" t="s">
        <v>81</v>
      </c>
      <c r="C120" s="23"/>
      <c r="D120" s="43" t="str">
        <f t="shared" si="21"/>
        <v>FC-xx (NOT USED)</v>
      </c>
      <c r="E120" s="24"/>
      <c r="F120" s="24"/>
      <c r="G120" s="24"/>
      <c r="H120" s="24"/>
      <c r="I120" s="24"/>
      <c r="J120" s="24"/>
      <c r="K120" s="24"/>
      <c r="L120" s="24"/>
      <c r="M120" s="24"/>
      <c r="N120" s="24"/>
      <c r="O120" s="24"/>
      <c r="P120" s="24"/>
      <c r="Q120" s="24"/>
      <c r="R120" s="45"/>
      <c r="S120" s="16"/>
      <c r="T120" s="25" t="str">
        <f t="shared" si="22"/>
        <v/>
      </c>
      <c r="U120" s="26"/>
      <c r="V120" s="26"/>
      <c r="W120" s="26"/>
      <c r="X120" s="26"/>
      <c r="Y120" s="26"/>
      <c r="Z120" s="26"/>
      <c r="AA120" s="26"/>
      <c r="AB120" s="26"/>
      <c r="AC120" s="26" t="str">
        <f t="shared" si="23"/>
        <v/>
      </c>
      <c r="AD120" s="26"/>
      <c r="AE120" s="27"/>
    </row>
    <row r="121" spans="1:31" s="14" customFormat="1" ht="18.75" hidden="1" customHeight="1" x14ac:dyDescent="0.6">
      <c r="A121" s="18"/>
      <c r="B121" s="42" t="s">
        <v>81</v>
      </c>
      <c r="C121" s="19"/>
      <c r="D121" s="20" t="str">
        <f t="shared" si="21"/>
        <v>FC-xx (NOT USED)</v>
      </c>
      <c r="E121" s="20"/>
      <c r="F121" s="20"/>
      <c r="G121" s="20"/>
      <c r="H121" s="20"/>
      <c r="I121" s="20"/>
      <c r="J121" s="20"/>
      <c r="K121" s="20"/>
      <c r="L121" s="41"/>
      <c r="M121" s="20"/>
      <c r="N121" s="41"/>
      <c r="O121" s="20"/>
      <c r="P121" s="20"/>
      <c r="Q121" s="20"/>
      <c r="R121" s="44"/>
      <c r="S121" s="16"/>
      <c r="T121" s="14" t="str">
        <f t="shared" si="22"/>
        <v/>
      </c>
      <c r="U121" s="21"/>
      <c r="V121" s="21"/>
      <c r="W121" s="21"/>
      <c r="X121" s="21"/>
      <c r="Y121" s="21"/>
      <c r="Z121" s="21"/>
      <c r="AA121" s="21"/>
      <c r="AB121" s="21"/>
      <c r="AC121" s="21" t="str">
        <f t="shared" si="23"/>
        <v/>
      </c>
      <c r="AD121" s="21"/>
    </row>
    <row r="122" spans="1:31" s="14" customFormat="1" ht="18.75" hidden="1" customHeight="1" x14ac:dyDescent="0.6">
      <c r="A122" s="22"/>
      <c r="B122" s="40" t="s">
        <v>81</v>
      </c>
      <c r="C122" s="23"/>
      <c r="D122" s="43" t="str">
        <f t="shared" si="21"/>
        <v>FC-xx (NOT USED)</v>
      </c>
      <c r="E122" s="24"/>
      <c r="F122" s="24"/>
      <c r="G122" s="24"/>
      <c r="H122" s="24"/>
      <c r="I122" s="24"/>
      <c r="J122" s="24"/>
      <c r="K122" s="24"/>
      <c r="L122" s="24"/>
      <c r="M122" s="24"/>
      <c r="N122" s="24"/>
      <c r="O122" s="24"/>
      <c r="P122" s="24"/>
      <c r="Q122" s="24"/>
      <c r="R122" s="45"/>
      <c r="S122" s="16"/>
      <c r="T122" s="25" t="str">
        <f t="shared" si="22"/>
        <v/>
      </c>
      <c r="U122" s="26"/>
      <c r="V122" s="26"/>
      <c r="W122" s="26"/>
      <c r="X122" s="26"/>
      <c r="Y122" s="26"/>
      <c r="Z122" s="26"/>
      <c r="AA122" s="26"/>
      <c r="AB122" s="26"/>
      <c r="AC122" s="26" t="str">
        <f t="shared" si="23"/>
        <v/>
      </c>
      <c r="AD122" s="26"/>
      <c r="AE122" s="27"/>
    </row>
    <row r="123" spans="1:31" s="14" customFormat="1" ht="18.75" hidden="1" customHeight="1" x14ac:dyDescent="0.6">
      <c r="A123" s="18"/>
      <c r="B123" s="42" t="s">
        <v>81</v>
      </c>
      <c r="C123" s="19"/>
      <c r="D123" s="20" t="str">
        <f t="shared" si="21"/>
        <v>FC-xx (NOT USED)</v>
      </c>
      <c r="E123" s="20"/>
      <c r="F123" s="20"/>
      <c r="G123" s="20"/>
      <c r="H123" s="20"/>
      <c r="I123" s="20"/>
      <c r="J123" s="20"/>
      <c r="K123" s="20"/>
      <c r="L123" s="41"/>
      <c r="M123" s="20"/>
      <c r="N123" s="41"/>
      <c r="O123" s="20"/>
      <c r="P123" s="20"/>
      <c r="Q123" s="20"/>
      <c r="R123" s="44"/>
      <c r="S123" s="16"/>
      <c r="T123" s="14" t="str">
        <f t="shared" si="22"/>
        <v/>
      </c>
      <c r="U123" s="21"/>
      <c r="V123" s="21"/>
      <c r="W123" s="21"/>
      <c r="X123" s="21"/>
      <c r="Y123" s="21"/>
      <c r="Z123" s="21"/>
      <c r="AA123" s="21"/>
      <c r="AB123" s="21"/>
      <c r="AC123" s="21" t="str">
        <f t="shared" si="23"/>
        <v/>
      </c>
      <c r="AD123" s="21"/>
    </row>
    <row r="124" spans="1:31" s="14" customFormat="1" ht="18.75" hidden="1" customHeight="1" x14ac:dyDescent="0.6">
      <c r="A124" s="22"/>
      <c r="B124" s="40" t="s">
        <v>81</v>
      </c>
      <c r="C124" s="23"/>
      <c r="D124" s="43" t="str">
        <f t="shared" si="21"/>
        <v>FC-xx (NOT USED)</v>
      </c>
      <c r="E124" s="24"/>
      <c r="F124" s="24"/>
      <c r="G124" s="24"/>
      <c r="H124" s="24"/>
      <c r="I124" s="24"/>
      <c r="J124" s="24"/>
      <c r="K124" s="24"/>
      <c r="L124" s="24"/>
      <c r="M124" s="24"/>
      <c r="N124" s="24"/>
      <c r="O124" s="24"/>
      <c r="P124" s="24"/>
      <c r="Q124" s="24"/>
      <c r="R124" s="45"/>
      <c r="S124" s="16"/>
      <c r="T124" s="25" t="str">
        <f t="shared" si="22"/>
        <v/>
      </c>
      <c r="U124" s="26"/>
      <c r="V124" s="26"/>
      <c r="W124" s="26"/>
      <c r="X124" s="26"/>
      <c r="Y124" s="26"/>
      <c r="Z124" s="26"/>
      <c r="AA124" s="26"/>
      <c r="AB124" s="26"/>
      <c r="AC124" s="26" t="str">
        <f t="shared" si="23"/>
        <v/>
      </c>
      <c r="AD124" s="26"/>
      <c r="AE124" s="27"/>
    </row>
    <row r="125" spans="1:31" s="14" customFormat="1" x14ac:dyDescent="0.6">
      <c r="A125" s="421" t="s">
        <v>52</v>
      </c>
      <c r="B125" s="421"/>
      <c r="C125" s="421"/>
      <c r="D125" s="421"/>
      <c r="E125" s="421"/>
      <c r="F125" s="421"/>
      <c r="G125" s="421"/>
      <c r="H125" s="421"/>
      <c r="I125" s="421"/>
      <c r="J125" s="421"/>
      <c r="K125" s="421"/>
      <c r="L125" s="421"/>
      <c r="M125" s="421"/>
      <c r="N125" s="421"/>
      <c r="O125" s="421"/>
      <c r="P125" s="421"/>
      <c r="Q125" s="421"/>
      <c r="R125" s="422"/>
      <c r="S125" s="16"/>
      <c r="T125" s="28" t="s">
        <v>90</v>
      </c>
      <c r="U125" s="29">
        <f t="shared" ref="U125:AC125" si="24">COUNTIF(U8:U108,"X")</f>
        <v>1</v>
      </c>
      <c r="V125" s="29">
        <f t="shared" si="24"/>
        <v>0</v>
      </c>
      <c r="W125" s="29">
        <f t="shared" si="24"/>
        <v>0</v>
      </c>
      <c r="X125" s="29">
        <f t="shared" si="24"/>
        <v>0</v>
      </c>
      <c r="Y125" s="29">
        <f t="shared" si="24"/>
        <v>0</v>
      </c>
      <c r="Z125" s="29">
        <f t="shared" si="24"/>
        <v>1</v>
      </c>
      <c r="AA125" s="29">
        <f t="shared" si="24"/>
        <v>10</v>
      </c>
      <c r="AB125" s="29">
        <f t="shared" si="24"/>
        <v>25</v>
      </c>
      <c r="AC125" s="29">
        <f t="shared" si="24"/>
        <v>0</v>
      </c>
      <c r="AD125" s="29">
        <f>SUM(AD8:AD108)</f>
        <v>0</v>
      </c>
      <c r="AE125" s="48"/>
    </row>
    <row r="126" spans="1:31" s="14" customFormat="1" ht="18.75" customHeight="1" x14ac:dyDescent="0.6">
      <c r="A126" s="63">
        <v>1</v>
      </c>
      <c r="B126" s="423" t="s">
        <v>91</v>
      </c>
      <c r="C126" s="423"/>
      <c r="D126" s="423"/>
      <c r="E126" s="423"/>
      <c r="F126" s="423"/>
      <c r="G126" s="423"/>
      <c r="H126" s="423"/>
      <c r="I126" s="423"/>
      <c r="J126" s="423"/>
      <c r="K126" s="423"/>
      <c r="L126" s="423"/>
      <c r="M126" s="423"/>
      <c r="N126" s="423"/>
      <c r="O126" s="423"/>
      <c r="P126" s="423"/>
      <c r="Q126" s="423"/>
      <c r="R126" s="423"/>
      <c r="S126" s="16"/>
      <c r="T126" s="16" t="s">
        <v>52</v>
      </c>
      <c r="U126" s="16"/>
      <c r="V126" s="16"/>
      <c r="W126" s="16"/>
      <c r="X126" s="16"/>
      <c r="Y126" s="16"/>
      <c r="Z126" s="16"/>
      <c r="AA126" s="16"/>
      <c r="AB126" s="16"/>
      <c r="AC126" s="16"/>
      <c r="AD126" s="16"/>
      <c r="AE126" s="16"/>
    </row>
    <row r="127" spans="1:31" s="14" customFormat="1" ht="18.75" customHeight="1" x14ac:dyDescent="0.6">
      <c r="A127" s="64">
        <v>2</v>
      </c>
      <c r="B127" s="416" t="s">
        <v>92</v>
      </c>
      <c r="C127" s="416"/>
      <c r="D127" s="416"/>
      <c r="E127" s="416"/>
      <c r="F127" s="416"/>
      <c r="G127" s="416"/>
      <c r="H127" s="416"/>
      <c r="I127" s="416"/>
      <c r="J127" s="416"/>
      <c r="K127" s="416"/>
      <c r="L127" s="416"/>
      <c r="M127" s="416"/>
      <c r="N127" s="416"/>
      <c r="O127" s="416"/>
      <c r="P127" s="416"/>
      <c r="Q127" s="416"/>
      <c r="R127" s="416"/>
      <c r="S127" s="16"/>
      <c r="T127" s="424" t="s">
        <v>93</v>
      </c>
      <c r="U127" s="424"/>
      <c r="V127" s="424"/>
      <c r="W127" s="424"/>
      <c r="X127" s="424"/>
      <c r="Y127" s="424"/>
      <c r="Z127" s="424"/>
      <c r="AA127" s="424"/>
      <c r="AB127" s="424"/>
      <c r="AC127" s="424"/>
      <c r="AD127" s="424"/>
      <c r="AE127" s="424"/>
    </row>
    <row r="128" spans="1:31" s="14" customFormat="1" ht="18.75" customHeight="1" x14ac:dyDescent="0.6">
      <c r="A128" s="63">
        <v>3</v>
      </c>
      <c r="B128" s="423" t="s">
        <v>94</v>
      </c>
      <c r="C128" s="423"/>
      <c r="D128" s="423"/>
      <c r="E128" s="423"/>
      <c r="F128" s="423"/>
      <c r="G128" s="423"/>
      <c r="H128" s="423"/>
      <c r="I128" s="423"/>
      <c r="J128" s="423"/>
      <c r="K128" s="423"/>
      <c r="L128" s="423"/>
      <c r="M128" s="423"/>
      <c r="N128" s="423"/>
      <c r="O128" s="423"/>
      <c r="P128" s="423"/>
      <c r="Q128" s="423"/>
      <c r="R128" s="423"/>
      <c r="S128" s="16"/>
      <c r="T128" s="16"/>
      <c r="U128" s="16"/>
      <c r="V128" s="16"/>
      <c r="W128" s="16"/>
      <c r="X128" s="16"/>
      <c r="Y128" s="16"/>
      <c r="Z128" s="16"/>
      <c r="AA128" s="16"/>
      <c r="AB128" s="16"/>
      <c r="AC128" s="16"/>
      <c r="AD128" s="16"/>
      <c r="AE128" s="16"/>
    </row>
    <row r="129" spans="1:31" s="14" customFormat="1" ht="18.75" customHeight="1" x14ac:dyDescent="0.6">
      <c r="A129" s="64">
        <v>4</v>
      </c>
      <c r="B129" s="416" t="s">
        <v>95</v>
      </c>
      <c r="C129" s="416"/>
      <c r="D129" s="416"/>
      <c r="E129" s="416"/>
      <c r="F129" s="416"/>
      <c r="G129" s="416"/>
      <c r="H129" s="416"/>
      <c r="I129" s="416"/>
      <c r="J129" s="416"/>
      <c r="K129" s="416"/>
      <c r="L129" s="416"/>
      <c r="M129" s="416"/>
      <c r="N129" s="416"/>
      <c r="O129" s="416"/>
      <c r="P129" s="416"/>
      <c r="Q129" s="416"/>
      <c r="R129" s="416"/>
      <c r="S129" s="16"/>
      <c r="T129" s="16"/>
      <c r="U129" s="16"/>
      <c r="V129" s="16"/>
      <c r="W129" s="16"/>
      <c r="X129" s="16"/>
      <c r="Y129" s="16"/>
      <c r="Z129" s="16"/>
      <c r="AA129" s="16"/>
      <c r="AB129" s="16"/>
      <c r="AC129" s="16"/>
      <c r="AD129" s="16"/>
      <c r="AE129" s="16"/>
    </row>
    <row r="130" spans="1:31" s="14" customFormat="1" ht="18.75" customHeight="1" x14ac:dyDescent="0.6">
      <c r="A130" s="63">
        <v>5</v>
      </c>
      <c r="B130" s="423" t="s">
        <v>96</v>
      </c>
      <c r="C130" s="423"/>
      <c r="D130" s="423"/>
      <c r="E130" s="423"/>
      <c r="F130" s="423"/>
      <c r="G130" s="423"/>
      <c r="H130" s="423"/>
      <c r="I130" s="423"/>
      <c r="J130" s="423"/>
      <c r="K130" s="423"/>
      <c r="L130" s="423"/>
      <c r="M130" s="423"/>
      <c r="N130" s="423"/>
      <c r="O130" s="423"/>
      <c r="P130" s="423"/>
      <c r="Q130" s="423"/>
      <c r="R130" s="423"/>
      <c r="S130" s="16"/>
      <c r="T130" s="16" t="s">
        <v>97</v>
      </c>
      <c r="U130" s="16"/>
      <c r="V130" s="16"/>
      <c r="W130" s="16"/>
      <c r="X130" s="16"/>
      <c r="Y130" s="16"/>
      <c r="Z130" s="16"/>
      <c r="AA130" s="16"/>
      <c r="AB130" s="16"/>
      <c r="AC130" s="16"/>
      <c r="AD130" s="16"/>
      <c r="AE130" s="16"/>
    </row>
    <row r="131" spans="1:31" s="14" customFormat="1" ht="18.75" customHeight="1" x14ac:dyDescent="0.6">
      <c r="A131" s="64">
        <v>6</v>
      </c>
      <c r="B131" s="416" t="s">
        <v>190</v>
      </c>
      <c r="C131" s="416"/>
      <c r="D131" s="416"/>
      <c r="E131" s="416"/>
      <c r="F131" s="416"/>
      <c r="G131" s="416"/>
      <c r="H131" s="416"/>
      <c r="I131" s="416"/>
      <c r="J131" s="416"/>
      <c r="K131" s="416"/>
      <c r="L131" s="416"/>
      <c r="M131" s="416"/>
      <c r="N131" s="416"/>
      <c r="O131" s="416"/>
      <c r="P131" s="416"/>
      <c r="Q131" s="416"/>
      <c r="R131" s="416"/>
      <c r="S131" s="16"/>
      <c r="T131" s="16"/>
      <c r="U131" s="16"/>
      <c r="V131" s="16"/>
      <c r="W131" s="16"/>
      <c r="X131" s="16"/>
      <c r="Y131" s="16"/>
      <c r="Z131" s="16"/>
      <c r="AA131" s="46" t="s">
        <v>9</v>
      </c>
      <c r="AB131" s="47">
        <v>1000</v>
      </c>
      <c r="AC131" s="16"/>
      <c r="AD131" s="16"/>
      <c r="AE131" s="16"/>
    </row>
    <row r="132" spans="1:31" s="14" customFormat="1" x14ac:dyDescent="0.6">
      <c r="A132" s="63">
        <v>7</v>
      </c>
      <c r="B132" s="423" t="s">
        <v>206</v>
      </c>
      <c r="C132" s="423"/>
      <c r="D132" s="423"/>
      <c r="E132" s="423"/>
      <c r="F132" s="423"/>
      <c r="G132" s="423"/>
      <c r="H132" s="423"/>
      <c r="I132" s="423"/>
      <c r="J132" s="423"/>
      <c r="K132" s="423"/>
      <c r="L132" s="423"/>
      <c r="M132" s="423"/>
      <c r="N132" s="423"/>
      <c r="O132" s="423"/>
      <c r="P132" s="423"/>
      <c r="Q132" s="423"/>
      <c r="R132" s="423"/>
      <c r="S132" s="16"/>
      <c r="T132" s="16"/>
      <c r="U132" s="16"/>
      <c r="V132" s="16"/>
      <c r="W132" s="16"/>
      <c r="X132" s="16"/>
      <c r="Y132" s="16"/>
      <c r="Z132" s="16"/>
      <c r="AA132" s="46"/>
      <c r="AB132" s="47">
        <v>750</v>
      </c>
      <c r="AC132" s="16"/>
      <c r="AD132" s="16"/>
      <c r="AE132" s="16"/>
    </row>
    <row r="133" spans="1:31" s="14" customFormat="1" ht="18.75" customHeight="1" x14ac:dyDescent="0.6">
      <c r="A133" s="64">
        <v>8</v>
      </c>
      <c r="B133" s="416" t="s">
        <v>104</v>
      </c>
      <c r="C133" s="416"/>
      <c r="D133" s="416"/>
      <c r="E133" s="416"/>
      <c r="F133" s="416"/>
      <c r="G133" s="416"/>
      <c r="H133" s="416"/>
      <c r="I133" s="416"/>
      <c r="J133" s="416"/>
      <c r="K133" s="416"/>
      <c r="L133" s="416"/>
      <c r="M133" s="416"/>
      <c r="N133" s="416"/>
      <c r="O133" s="416"/>
      <c r="P133" s="416"/>
      <c r="Q133" s="416"/>
      <c r="R133" s="416"/>
      <c r="S133" s="16"/>
      <c r="T133" s="16"/>
      <c r="U133" s="16"/>
      <c r="V133" s="16"/>
      <c r="W133" s="16"/>
      <c r="X133" s="16"/>
      <c r="Y133" s="16"/>
      <c r="Z133" s="16"/>
      <c r="AA133" s="46" t="s">
        <v>10</v>
      </c>
      <c r="AB133" s="47">
        <f>0.5*AB137</f>
        <v>75</v>
      </c>
      <c r="AC133" s="16"/>
      <c r="AD133" s="16"/>
      <c r="AE133" s="16"/>
    </row>
    <row r="134" spans="1:31" s="14" customFormat="1" ht="18.75" customHeight="1" x14ac:dyDescent="0.6">
      <c r="A134" s="63">
        <v>9</v>
      </c>
      <c r="B134" s="423" t="s">
        <v>184</v>
      </c>
      <c r="C134" s="423"/>
      <c r="D134" s="423"/>
      <c r="E134" s="423"/>
      <c r="F134" s="423"/>
      <c r="G134" s="423"/>
      <c r="H134" s="423"/>
      <c r="I134" s="423"/>
      <c r="J134" s="423"/>
      <c r="K134" s="423"/>
      <c r="L134" s="423"/>
      <c r="M134" s="423"/>
      <c r="N134" s="423"/>
      <c r="O134" s="423"/>
      <c r="P134" s="423"/>
      <c r="Q134" s="423"/>
      <c r="R134" s="423"/>
      <c r="S134" s="16"/>
      <c r="T134" s="16"/>
      <c r="U134" s="16"/>
      <c r="V134" s="16"/>
      <c r="W134" s="16"/>
      <c r="X134" s="16"/>
      <c r="Y134" s="16"/>
      <c r="Z134" s="16"/>
      <c r="AA134" s="46" t="s">
        <v>8</v>
      </c>
      <c r="AB134" s="47">
        <v>300</v>
      </c>
      <c r="AC134" s="16"/>
      <c r="AD134" s="16"/>
      <c r="AE134" s="16"/>
    </row>
    <row r="135" spans="1:31" s="14" customFormat="1" x14ac:dyDescent="0.6">
      <c r="A135" s="64">
        <v>10</v>
      </c>
      <c r="B135" s="416" t="s">
        <v>206</v>
      </c>
      <c r="C135" s="416"/>
      <c r="D135" s="416"/>
      <c r="E135" s="416"/>
      <c r="F135" s="416"/>
      <c r="G135" s="416"/>
      <c r="H135" s="416"/>
      <c r="I135" s="416"/>
      <c r="J135" s="416"/>
      <c r="K135" s="416"/>
      <c r="L135" s="416"/>
      <c r="M135" s="416"/>
      <c r="N135" s="416"/>
      <c r="O135" s="416"/>
      <c r="P135" s="416"/>
      <c r="Q135" s="416"/>
      <c r="R135" s="416"/>
      <c r="S135" s="16"/>
      <c r="T135" s="16"/>
      <c r="U135" s="16"/>
      <c r="V135" s="16"/>
      <c r="W135" s="16"/>
      <c r="X135" s="16"/>
      <c r="Y135" s="16"/>
      <c r="Z135" s="16"/>
      <c r="AA135" s="46" t="s">
        <v>35</v>
      </c>
      <c r="AB135" s="47">
        <f>(2*AB137)/25</f>
        <v>12</v>
      </c>
      <c r="AC135" s="16"/>
      <c r="AD135" s="16"/>
      <c r="AE135" s="16"/>
    </row>
    <row r="136" spans="1:31" s="14" customFormat="1" ht="18.75" customHeight="1" x14ac:dyDescent="0.6">
      <c r="A136" s="63">
        <v>11</v>
      </c>
      <c r="B136" s="423" t="s">
        <v>207</v>
      </c>
      <c r="C136" s="423"/>
      <c r="D136" s="423"/>
      <c r="E136" s="423"/>
      <c r="F136" s="423"/>
      <c r="G136" s="423"/>
      <c r="H136" s="423"/>
      <c r="I136" s="423"/>
      <c r="J136" s="423"/>
      <c r="K136" s="423"/>
      <c r="L136" s="423"/>
      <c r="M136" s="423"/>
      <c r="N136" s="423"/>
      <c r="O136" s="423"/>
      <c r="P136" s="423"/>
      <c r="Q136" s="423"/>
      <c r="R136" s="423"/>
      <c r="S136" s="16"/>
      <c r="T136" s="16"/>
      <c r="U136" s="16"/>
      <c r="V136" s="16"/>
      <c r="W136" s="16"/>
      <c r="X136" s="16"/>
      <c r="Y136" s="16"/>
      <c r="Z136" s="16"/>
      <c r="AA136" s="46" t="s">
        <v>36</v>
      </c>
      <c r="AB136" s="47">
        <f>1*AB137</f>
        <v>150</v>
      </c>
      <c r="AC136" s="16"/>
      <c r="AD136" s="16"/>
      <c r="AE136" s="16"/>
    </row>
    <row r="137" spans="1:31" s="14" customFormat="1" ht="40.5" customHeight="1" x14ac:dyDescent="0.6">
      <c r="A137" s="64">
        <v>12</v>
      </c>
      <c r="B137" s="416" t="s">
        <v>224</v>
      </c>
      <c r="C137" s="416"/>
      <c r="D137" s="416"/>
      <c r="E137" s="416"/>
      <c r="F137" s="416"/>
      <c r="G137" s="416"/>
      <c r="H137" s="416"/>
      <c r="I137" s="416"/>
      <c r="J137" s="416"/>
      <c r="K137" s="416"/>
      <c r="L137" s="416"/>
      <c r="M137" s="416"/>
      <c r="N137" s="416"/>
      <c r="O137" s="416"/>
      <c r="P137" s="416"/>
      <c r="Q137" s="416"/>
      <c r="R137" s="416"/>
      <c r="S137" s="16"/>
      <c r="T137" s="16"/>
      <c r="U137" s="16"/>
      <c r="V137" s="16"/>
      <c r="W137" s="16"/>
      <c r="X137" s="16"/>
      <c r="Y137" s="16"/>
      <c r="Z137" s="16"/>
      <c r="AA137" s="46" t="s">
        <v>37</v>
      </c>
      <c r="AB137" s="47">
        <v>150</v>
      </c>
      <c r="AC137" s="16"/>
      <c r="AD137" s="16"/>
      <c r="AE137" s="16"/>
    </row>
    <row r="138" spans="1:31" s="14" customFormat="1" ht="18.75" customHeight="1" x14ac:dyDescent="0.6">
      <c r="A138" s="63">
        <v>13</v>
      </c>
      <c r="B138" s="423" t="s">
        <v>208</v>
      </c>
      <c r="C138" s="423"/>
      <c r="D138" s="423"/>
      <c r="E138" s="423"/>
      <c r="F138" s="423"/>
      <c r="G138" s="423"/>
      <c r="H138" s="423"/>
      <c r="I138" s="423"/>
      <c r="J138" s="423"/>
      <c r="K138" s="423"/>
      <c r="L138" s="423"/>
      <c r="M138" s="423"/>
      <c r="N138" s="423"/>
      <c r="O138" s="423"/>
      <c r="P138" s="423"/>
      <c r="Q138" s="423"/>
      <c r="R138" s="423"/>
      <c r="S138" s="16"/>
      <c r="T138" s="16"/>
      <c r="U138" s="16"/>
      <c r="V138" s="16"/>
      <c r="W138" s="16"/>
      <c r="X138" s="16"/>
      <c r="Y138" s="16"/>
      <c r="Z138" s="16"/>
      <c r="AA138" s="46"/>
      <c r="AB138" s="47"/>
      <c r="AC138" s="16"/>
      <c r="AD138" s="16"/>
      <c r="AE138" s="16"/>
    </row>
    <row r="139" spans="1:31" s="14" customFormat="1" ht="18.75" customHeight="1" x14ac:dyDescent="0.6">
      <c r="A139" s="64">
        <v>14</v>
      </c>
      <c r="B139" s="416" t="s">
        <v>185</v>
      </c>
      <c r="C139" s="416"/>
      <c r="D139" s="416"/>
      <c r="E139" s="416"/>
      <c r="F139" s="416"/>
      <c r="G139" s="416"/>
      <c r="H139" s="416"/>
      <c r="I139" s="416"/>
      <c r="J139" s="416"/>
      <c r="K139" s="416"/>
      <c r="L139" s="416"/>
      <c r="M139" s="416"/>
      <c r="N139" s="416"/>
      <c r="O139" s="416"/>
      <c r="P139" s="416"/>
      <c r="Q139" s="416"/>
      <c r="R139" s="416"/>
      <c r="S139" s="16"/>
      <c r="T139" s="28" t="s">
        <v>98</v>
      </c>
      <c r="U139" s="28"/>
      <c r="V139" s="28"/>
      <c r="W139" s="28"/>
      <c r="X139" s="28"/>
      <c r="Y139" s="28"/>
      <c r="Z139" s="28"/>
      <c r="AA139" s="28"/>
      <c r="AB139" s="30">
        <f>(U125+W125+X125+Y125)*AB131+V125*AB132+Z125*AB134+AA125*AB133+AB125*AB135+AC125*AB136+AD125</f>
        <v>2350</v>
      </c>
      <c r="AC139" s="28"/>
      <c r="AD139" s="28"/>
      <c r="AE139" s="48"/>
    </row>
    <row r="140" spans="1:31" s="14" customFormat="1" ht="18.75" customHeight="1" x14ac:dyDescent="0.6">
      <c r="A140" s="63">
        <v>15</v>
      </c>
      <c r="B140" s="423" t="s">
        <v>186</v>
      </c>
      <c r="C140" s="423"/>
      <c r="D140" s="423"/>
      <c r="E140" s="423"/>
      <c r="F140" s="423"/>
      <c r="G140" s="423"/>
      <c r="H140" s="423"/>
      <c r="I140" s="423"/>
      <c r="J140" s="423"/>
      <c r="K140" s="423"/>
      <c r="L140" s="423"/>
      <c r="M140" s="423"/>
      <c r="N140" s="423"/>
      <c r="O140" s="423"/>
      <c r="P140" s="423"/>
      <c r="Q140" s="423"/>
      <c r="R140" s="423"/>
      <c r="S140" s="16"/>
      <c r="T140" s="28" t="s">
        <v>99</v>
      </c>
      <c r="U140" s="28"/>
      <c r="V140" s="28"/>
      <c r="W140" s="28"/>
      <c r="X140" s="28"/>
      <c r="Y140" s="28"/>
      <c r="Z140" s="28"/>
      <c r="AA140" s="28"/>
      <c r="AB140" s="30">
        <f>AB139*$AE$1</f>
        <v>56400</v>
      </c>
      <c r="AC140" s="28"/>
      <c r="AD140" s="28"/>
      <c r="AE140" s="48"/>
    </row>
    <row r="141" spans="1:31" s="14" customFormat="1" ht="18.75" customHeight="1" x14ac:dyDescent="0.6">
      <c r="A141" s="64">
        <v>16</v>
      </c>
      <c r="B141" s="416" t="s">
        <v>209</v>
      </c>
      <c r="C141" s="416"/>
      <c r="D141" s="416"/>
      <c r="E141" s="416"/>
      <c r="F141" s="416"/>
      <c r="G141" s="416"/>
      <c r="H141" s="416"/>
      <c r="I141" s="416"/>
      <c r="J141" s="416"/>
      <c r="K141" s="416"/>
      <c r="L141" s="416"/>
      <c r="M141" s="416"/>
      <c r="N141" s="416"/>
      <c r="O141" s="416"/>
      <c r="P141" s="416"/>
      <c r="Q141" s="416"/>
      <c r="R141" s="416"/>
      <c r="S141" s="16"/>
      <c r="T141" s="16"/>
      <c r="U141" s="16"/>
      <c r="V141" s="16"/>
      <c r="W141" s="16"/>
      <c r="X141" s="16"/>
      <c r="Y141" s="16"/>
      <c r="Z141" s="16"/>
      <c r="AA141" s="16"/>
      <c r="AB141" s="16"/>
      <c r="AC141" s="16"/>
      <c r="AD141" s="16"/>
      <c r="AE141" s="16"/>
    </row>
    <row r="142" spans="1:31" s="14" customFormat="1" ht="18.75" customHeight="1" x14ac:dyDescent="0.6">
      <c r="A142" s="63">
        <v>13</v>
      </c>
      <c r="B142" s="423" t="s">
        <v>185</v>
      </c>
      <c r="C142" s="423"/>
      <c r="D142" s="423"/>
      <c r="E142" s="423"/>
      <c r="F142" s="423"/>
      <c r="G142" s="423"/>
      <c r="H142" s="423"/>
      <c r="I142" s="423"/>
      <c r="J142" s="423"/>
      <c r="K142" s="423"/>
      <c r="L142" s="423"/>
      <c r="M142" s="423"/>
      <c r="N142" s="423"/>
      <c r="O142" s="423"/>
      <c r="P142" s="423"/>
      <c r="Q142" s="423"/>
      <c r="R142" s="423"/>
      <c r="S142" s="16"/>
      <c r="T142" s="16"/>
      <c r="U142" s="16"/>
      <c r="V142" s="16"/>
      <c r="W142" s="16"/>
      <c r="X142" s="16"/>
      <c r="Y142" s="16"/>
      <c r="Z142" s="16"/>
      <c r="AA142" s="16"/>
      <c r="AB142" s="16"/>
      <c r="AC142" s="16"/>
      <c r="AD142" s="16"/>
      <c r="AE142" s="16"/>
    </row>
    <row r="143" spans="1:31" s="14" customFormat="1" ht="18.75" customHeight="1" x14ac:dyDescent="0.6">
      <c r="A143" s="64">
        <v>14</v>
      </c>
      <c r="B143" s="416" t="s">
        <v>186</v>
      </c>
      <c r="C143" s="416"/>
      <c r="D143" s="416"/>
      <c r="E143" s="416"/>
      <c r="F143" s="416"/>
      <c r="G143" s="416"/>
      <c r="H143" s="416"/>
      <c r="I143" s="416"/>
      <c r="J143" s="416"/>
      <c r="K143" s="416"/>
      <c r="L143" s="416"/>
      <c r="M143" s="416"/>
      <c r="N143" s="416"/>
      <c r="O143" s="416"/>
      <c r="P143" s="416"/>
      <c r="Q143" s="416"/>
      <c r="R143" s="416"/>
      <c r="S143" s="16"/>
      <c r="T143" s="67" t="s">
        <v>226</v>
      </c>
      <c r="U143" s="25"/>
      <c r="V143" s="25"/>
      <c r="W143" s="25"/>
      <c r="X143" s="25"/>
      <c r="Y143" s="25"/>
      <c r="Z143" s="25"/>
      <c r="AA143" s="25"/>
      <c r="AB143" s="68"/>
      <c r="AC143" s="25"/>
      <c r="AD143" s="25"/>
      <c r="AE143" s="25"/>
    </row>
    <row r="144" spans="1:31" s="14" customFormat="1" ht="18.75" customHeight="1" x14ac:dyDescent="0.6">
      <c r="A144" s="63">
        <v>15</v>
      </c>
      <c r="B144" s="423" t="s">
        <v>187</v>
      </c>
      <c r="C144" s="423"/>
      <c r="D144" s="423"/>
      <c r="E144" s="423"/>
      <c r="F144" s="423"/>
      <c r="G144" s="423"/>
      <c r="H144" s="423"/>
      <c r="I144" s="423"/>
      <c r="J144" s="423"/>
      <c r="K144" s="423"/>
      <c r="L144" s="423"/>
      <c r="M144" s="423"/>
      <c r="N144" s="423"/>
      <c r="O144" s="423"/>
      <c r="P144" s="423"/>
      <c r="Q144" s="423"/>
      <c r="R144" s="423"/>
      <c r="S144" s="16"/>
      <c r="T144" s="66" t="s">
        <v>228</v>
      </c>
      <c r="U144" s="16"/>
      <c r="V144" s="16"/>
      <c r="W144" s="16"/>
      <c r="X144" s="16"/>
      <c r="Y144" s="16"/>
      <c r="Z144" s="16"/>
      <c r="AA144" s="16"/>
      <c r="AB144" s="47">
        <v>4000</v>
      </c>
      <c r="AC144" s="16"/>
      <c r="AD144" s="16"/>
      <c r="AE144" s="16"/>
    </row>
    <row r="145" spans="1:31" s="14" customFormat="1" ht="18.75" customHeight="1" x14ac:dyDescent="0.6">
      <c r="A145" s="64">
        <v>16</v>
      </c>
      <c r="B145" s="416" t="s">
        <v>188</v>
      </c>
      <c r="C145" s="416"/>
      <c r="D145" s="416"/>
      <c r="E145" s="416"/>
      <c r="F145" s="416"/>
      <c r="G145" s="416"/>
      <c r="H145" s="416"/>
      <c r="I145" s="416"/>
      <c r="J145" s="416"/>
      <c r="K145" s="416"/>
      <c r="L145" s="416"/>
      <c r="M145" s="416"/>
      <c r="N145" s="416"/>
      <c r="O145" s="416"/>
      <c r="P145" s="416"/>
      <c r="Q145" s="416"/>
      <c r="R145" s="416"/>
      <c r="S145" s="16"/>
      <c r="T145" s="69" t="s">
        <v>229</v>
      </c>
      <c r="U145" s="25"/>
      <c r="V145" s="25"/>
      <c r="W145" s="25"/>
      <c r="X145" s="25"/>
      <c r="Y145" s="25"/>
      <c r="Z145" s="25"/>
      <c r="AA145" s="25"/>
      <c r="AB145" s="68">
        <v>0</v>
      </c>
      <c r="AC145" s="25"/>
      <c r="AD145" s="25"/>
      <c r="AE145" s="25"/>
    </row>
    <row r="146" spans="1:31" ht="18.75" customHeight="1" x14ac:dyDescent="0.6">
      <c r="A146" s="63">
        <v>17</v>
      </c>
      <c r="B146" s="423" t="s">
        <v>189</v>
      </c>
      <c r="C146" s="423"/>
      <c r="D146" s="423"/>
      <c r="E146" s="423"/>
      <c r="F146" s="423"/>
      <c r="G146" s="423"/>
      <c r="H146" s="423"/>
      <c r="I146" s="423"/>
      <c r="J146" s="423"/>
      <c r="K146" s="423"/>
      <c r="L146" s="423"/>
      <c r="M146" s="423"/>
      <c r="N146" s="423"/>
      <c r="O146" s="423"/>
      <c r="P146" s="423"/>
      <c r="Q146" s="423"/>
      <c r="R146" s="423"/>
      <c r="T146" s="66" t="s">
        <v>230</v>
      </c>
      <c r="U146" s="16"/>
      <c r="V146" s="16"/>
      <c r="W146" s="16"/>
      <c r="X146" s="16"/>
      <c r="Y146" s="16"/>
      <c r="Z146" s="16"/>
      <c r="AA146" s="16"/>
      <c r="AB146" s="47">
        <v>0</v>
      </c>
      <c r="AC146" s="16"/>
      <c r="AD146" s="16"/>
      <c r="AE146" s="16"/>
    </row>
    <row r="147" spans="1:31" ht="18.75" customHeight="1" x14ac:dyDescent="0.6">
      <c r="A147" s="64">
        <v>18</v>
      </c>
      <c r="B147" s="416" t="s">
        <v>211</v>
      </c>
      <c r="C147" s="416"/>
      <c r="D147" s="416"/>
      <c r="E147" s="416"/>
      <c r="F147" s="416"/>
      <c r="G147" s="416"/>
      <c r="H147" s="416"/>
      <c r="I147" s="416"/>
      <c r="J147" s="416"/>
      <c r="K147" s="416"/>
      <c r="L147" s="416"/>
      <c r="M147" s="416"/>
      <c r="N147" s="416"/>
      <c r="O147" s="416"/>
      <c r="P147" s="416"/>
      <c r="Q147" s="416"/>
      <c r="R147" s="416"/>
      <c r="T147" s="69" t="s">
        <v>227</v>
      </c>
      <c r="U147" s="25"/>
      <c r="V147" s="25"/>
      <c r="W147" s="25"/>
      <c r="X147" s="25"/>
      <c r="Y147" s="25"/>
      <c r="Z147" s="25"/>
      <c r="AA147" s="25"/>
      <c r="AB147" s="68">
        <f>500+300</f>
        <v>800</v>
      </c>
      <c r="AC147" s="25"/>
      <c r="AD147" s="25"/>
      <c r="AE147" s="25"/>
    </row>
    <row r="148" spans="1:31" x14ac:dyDescent="0.6">
      <c r="A148" s="63"/>
      <c r="B148" s="423"/>
      <c r="C148" s="423"/>
      <c r="D148" s="423"/>
      <c r="E148" s="423"/>
      <c r="F148" s="423"/>
      <c r="G148" s="423"/>
      <c r="H148" s="423"/>
      <c r="I148" s="423"/>
      <c r="J148" s="423"/>
      <c r="K148" s="423"/>
      <c r="L148" s="423"/>
      <c r="M148" s="423"/>
      <c r="N148" s="423"/>
      <c r="O148" s="423"/>
      <c r="P148" s="423"/>
      <c r="Q148" s="423"/>
      <c r="R148" s="423"/>
      <c r="T148" s="66" t="s">
        <v>231</v>
      </c>
      <c r="U148" s="16"/>
      <c r="V148" s="16"/>
      <c r="W148" s="16"/>
      <c r="X148" s="16"/>
      <c r="Y148" s="16"/>
      <c r="Z148" s="16"/>
      <c r="AA148" s="16"/>
      <c r="AB148" s="47">
        <v>0</v>
      </c>
      <c r="AC148" s="16"/>
      <c r="AD148" s="16"/>
      <c r="AE148" s="16"/>
    </row>
    <row r="149" spans="1:31" x14ac:dyDescent="0.6">
      <c r="T149" s="67" t="s">
        <v>56</v>
      </c>
      <c r="U149" s="25"/>
      <c r="V149" s="25"/>
      <c r="W149" s="25"/>
      <c r="X149" s="25"/>
      <c r="Y149" s="25"/>
      <c r="Z149" s="25"/>
      <c r="AA149" s="25"/>
      <c r="AB149" s="68">
        <f>SUM(AB144:AB148)</f>
        <v>4800</v>
      </c>
      <c r="AC149" s="25"/>
      <c r="AD149" s="25"/>
      <c r="AE149" s="25"/>
    </row>
  </sheetData>
  <mergeCells count="28">
    <mergeCell ref="B146:R146"/>
    <mergeCell ref="B147:R147"/>
    <mergeCell ref="B148:R148"/>
    <mergeCell ref="U1:AD1"/>
    <mergeCell ref="B140:R140"/>
    <mergeCell ref="B141:R141"/>
    <mergeCell ref="B142:R142"/>
    <mergeCell ref="B143:R143"/>
    <mergeCell ref="B144:R144"/>
    <mergeCell ref="B145:R145"/>
    <mergeCell ref="B134:R134"/>
    <mergeCell ref="B135:R135"/>
    <mergeCell ref="B136:R136"/>
    <mergeCell ref="B137:R137"/>
    <mergeCell ref="B138:R138"/>
    <mergeCell ref="B139:R139"/>
    <mergeCell ref="B133:R133"/>
    <mergeCell ref="U2:AE3"/>
    <mergeCell ref="U4:AD4"/>
    <mergeCell ref="A125:R125"/>
    <mergeCell ref="B126:R126"/>
    <mergeCell ref="B127:R127"/>
    <mergeCell ref="T127:AE127"/>
    <mergeCell ref="B128:R128"/>
    <mergeCell ref="B129:R129"/>
    <mergeCell ref="B130:R130"/>
    <mergeCell ref="B131:R131"/>
    <mergeCell ref="B132:R132"/>
  </mergeCells>
  <printOptions horizontalCentered="1" verticalCentered="1"/>
  <pageMargins left="0.25" right="0.25" top="0.25" bottom="0.25" header="0" footer="0"/>
  <pageSetup paperSize="3" scale="51" fitToHeight="0" orientation="landscape" horizontalDpi="3600" verticalDpi="36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30978-41D1-4194-9661-3591A85DC759}">
  <sheetPr>
    <pageSetUpPr fitToPage="1"/>
  </sheetPr>
  <dimension ref="A1:AS220"/>
  <sheetViews>
    <sheetView tabSelected="1" topLeftCell="H6" zoomScale="90" zoomScaleNormal="90" zoomScalePageLayoutView="55" workbookViewId="0">
      <pane ySplit="12" topLeftCell="A18" activePane="bottomLeft" state="frozen"/>
      <selection activeCell="A6" sqref="A6"/>
      <selection pane="bottomLeft" activeCell="AS112" sqref="AS112"/>
    </sheetView>
  </sheetViews>
  <sheetFormatPr defaultColWidth="8.875" defaultRowHeight="12.6" x14ac:dyDescent="0.6"/>
  <cols>
    <col min="1" max="1" width="8.875" style="171"/>
    <col min="2" max="2" width="50.5625" style="119" customWidth="1"/>
    <col min="3" max="3" width="15.5625" style="119" customWidth="1"/>
    <col min="4" max="5" width="45.5625" style="119" customWidth="1"/>
    <col min="6" max="6" width="15.5625" style="119" customWidth="1"/>
    <col min="7" max="7" width="1.5625" style="123" customWidth="1"/>
    <col min="8" max="8" width="1.5625" style="124" customWidth="1"/>
    <col min="9" max="9" width="1.5625" style="123" customWidth="1"/>
    <col min="10" max="10" width="3.6875" style="125" customWidth="1"/>
    <col min="11" max="11" width="38.5625" style="119" customWidth="1"/>
    <col min="12" max="12" width="55.5625" style="120" customWidth="1"/>
    <col min="13" max="13" width="65.5625" style="121" customWidth="1"/>
    <col min="14" max="14" width="15.5625" style="121" customWidth="1"/>
    <col min="15" max="15" width="31.8125" style="121" bestFit="1" customWidth="1"/>
    <col min="16" max="19" width="5.25" style="121" customWidth="1"/>
    <col min="20" max="20" width="6.875" style="121" customWidth="1"/>
    <col min="21" max="26" width="6.125" style="121" customWidth="1"/>
    <col min="27" max="27" width="12.4375" style="122" customWidth="1"/>
    <col min="28" max="28" width="1.5625" style="123" customWidth="1"/>
    <col min="29" max="29" width="1.5625" style="124" customWidth="1"/>
    <col min="30" max="30" width="1.5625" style="123" customWidth="1"/>
    <col min="31" max="31" width="60.5625" style="134" customWidth="1"/>
    <col min="32" max="32" width="1.5625" style="124" customWidth="1"/>
    <col min="33" max="33" width="38" style="119" customWidth="1"/>
    <col min="34" max="40" width="3.4375" style="121" customWidth="1"/>
    <col min="41" max="41" width="9.125" style="121" customWidth="1"/>
    <col min="42" max="42" width="6" style="121" customWidth="1"/>
    <col min="43" max="43" width="10.5625" style="205" customWidth="1"/>
    <col min="44" max="44" width="8.625" style="121" customWidth="1"/>
    <col min="45" max="16384" width="8.875" style="119"/>
  </cols>
  <sheetData>
    <row r="1" spans="1:44" ht="13.2" customHeight="1" x14ac:dyDescent="0.6">
      <c r="A1" s="401"/>
      <c r="B1" s="401"/>
      <c r="C1" s="401"/>
      <c r="D1" s="401"/>
      <c r="E1" s="401"/>
      <c r="F1" s="401"/>
      <c r="J1" s="402" t="str">
        <f>_xlfn.CONCAT("The full object name is the composed of the building and system segments below plus the subsystem and device descriptor segments associated with each point in the system.  The maximum character count is ",TEXT(Z5,"##")," characters.   Enter segment character count targets in the colored cells with red outlines in row 8 columns B, D, and row 5 and 6, column X.","  The target sum automatically totals up and turns red if you exceed the limit.   The spreadsheet 2018-04-20 Point Name Structure v1.xlsx describes the naming convention in detail, as does the Standard Object Naming section of the specification.)")</f>
        <v>The full object name is the composed of the building and system segments below plus the subsystem and device descriptor segments associated with each point in the system.  The maximum character count is 30 characters.   Enter segment character count targets in the colored cells with red outlines in row 8 columns B, D, and row 5 and 6, column X.  The target sum automatically totals up and turns red if you exceed the limit.   The spreadsheet 2018-04-20 Point Name Structure v1.xlsx describes the naming convention in detail, as does the Standard Object Naming section of the specification.)</v>
      </c>
      <c r="K1" s="402"/>
      <c r="L1" s="402"/>
      <c r="M1" s="402"/>
      <c r="N1" s="402"/>
      <c r="O1" s="402"/>
      <c r="P1" s="402"/>
      <c r="Q1" s="402"/>
      <c r="R1" s="402"/>
      <c r="S1" s="402"/>
      <c r="T1" s="402"/>
      <c r="U1" s="402"/>
      <c r="V1" s="402"/>
      <c r="W1" s="402"/>
      <c r="X1" s="403" t="s">
        <v>1724</v>
      </c>
      <c r="Y1" s="403"/>
      <c r="Z1" s="403"/>
      <c r="AA1" s="403"/>
    </row>
    <row r="2" spans="1:44" ht="13.2" customHeight="1" x14ac:dyDescent="0.6">
      <c r="A2" s="401"/>
      <c r="B2" s="401"/>
      <c r="C2" s="401"/>
      <c r="D2" s="401"/>
      <c r="E2" s="401"/>
      <c r="F2" s="401"/>
      <c r="J2" s="402"/>
      <c r="K2" s="402"/>
      <c r="L2" s="402"/>
      <c r="M2" s="402"/>
      <c r="N2" s="402"/>
      <c r="O2" s="402"/>
      <c r="P2" s="402"/>
      <c r="Q2" s="402"/>
      <c r="R2" s="402"/>
      <c r="S2" s="402"/>
      <c r="T2" s="402"/>
      <c r="U2" s="402"/>
      <c r="V2" s="402"/>
      <c r="W2" s="402"/>
      <c r="X2" s="403"/>
      <c r="Y2" s="403"/>
      <c r="Z2" s="403"/>
      <c r="AA2" s="403"/>
    </row>
    <row r="3" spans="1:44" ht="13.2" customHeight="1" x14ac:dyDescent="0.6">
      <c r="A3" s="401"/>
      <c r="B3" s="401"/>
      <c r="C3" s="401"/>
      <c r="D3" s="401"/>
      <c r="E3" s="401"/>
      <c r="F3" s="401"/>
      <c r="K3" s="126" t="s">
        <v>244</v>
      </c>
      <c r="L3" s="159" t="str">
        <f>_xlfn.CONCAT('Evaporator Pump Addition'!O5,".",'Evaporator Pump Addition'!O6,"-",'Evaporator Pump Addition'!O7)</f>
        <v>Central Chilled Water Plant.Chilled Water System-?</v>
      </c>
      <c r="M3" s="340" t="s">
        <v>1557</v>
      </c>
      <c r="N3" s="157"/>
      <c r="O3" s="157"/>
      <c r="P3" s="157"/>
      <c r="Q3" s="157"/>
      <c r="R3" s="157"/>
      <c r="S3" s="157"/>
      <c r="T3" s="157"/>
      <c r="U3" s="157"/>
      <c r="V3" s="127"/>
      <c r="W3" s="157"/>
      <c r="X3" s="404" t="s">
        <v>1567</v>
      </c>
      <c r="Y3" s="404"/>
      <c r="Z3" s="405" t="s">
        <v>1568</v>
      </c>
      <c r="AA3" s="405"/>
    </row>
    <row r="4" spans="1:44" s="130" customFormat="1" ht="13.2" customHeight="1" thickBot="1" x14ac:dyDescent="0.65">
      <c r="A4" s="401"/>
      <c r="B4" s="401"/>
      <c r="C4" s="401"/>
      <c r="D4" s="401"/>
      <c r="E4" s="401"/>
      <c r="F4" s="401"/>
      <c r="G4" s="128"/>
      <c r="H4" s="129"/>
      <c r="I4" s="128"/>
      <c r="J4" s="125"/>
      <c r="K4" s="126" t="s">
        <v>264</v>
      </c>
      <c r="L4" s="155" t="str">
        <f>_xlfn.CONCAT('Evaporator Pump Addition'!N5,".",'Evaporator Pump Addition'!N6,"-",'Evaporator Pump Addition'!N7)</f>
        <v>CentPl.CHW-?</v>
      </c>
      <c r="M4" s="164" t="s">
        <v>1557</v>
      </c>
      <c r="N4" s="293" t="s">
        <v>628</v>
      </c>
      <c r="O4" s="293" t="s">
        <v>1562</v>
      </c>
      <c r="P4" s="293"/>
      <c r="Q4" s="293"/>
      <c r="R4" s="293"/>
      <c r="S4" s="293"/>
      <c r="T4" s="293"/>
      <c r="U4" s="293" t="s">
        <v>1566</v>
      </c>
      <c r="V4" s="293"/>
      <c r="W4" s="293"/>
      <c r="X4" s="317" t="s">
        <v>1559</v>
      </c>
      <c r="Y4" s="164" t="s">
        <v>1560</v>
      </c>
      <c r="Z4" s="405"/>
      <c r="AA4" s="405"/>
      <c r="AB4" s="128"/>
      <c r="AC4" s="129"/>
      <c r="AD4" s="128"/>
      <c r="AF4" s="129"/>
      <c r="AG4" s="406" t="str">
        <f>J13</f>
        <v>Central Chilled Water Plant.Chilled Water System-? (Typical of 1)</v>
      </c>
      <c r="AH4" s="406"/>
      <c r="AI4" s="406"/>
      <c r="AJ4" s="406"/>
      <c r="AK4" s="406"/>
      <c r="AL4" s="406"/>
      <c r="AM4" s="406"/>
      <c r="AN4" s="406"/>
      <c r="AO4" s="406"/>
      <c r="AP4" s="406"/>
      <c r="AQ4" s="406"/>
      <c r="AR4" s="406"/>
    </row>
    <row r="5" spans="1:44" s="133" customFormat="1" ht="13.2" thickTop="1" thickBot="1" x14ac:dyDescent="0.65">
      <c r="A5" s="401"/>
      <c r="B5" s="401"/>
      <c r="C5" s="401"/>
      <c r="D5" s="401"/>
      <c r="E5" s="401"/>
      <c r="F5" s="401"/>
      <c r="G5" s="131"/>
      <c r="H5" s="132"/>
      <c r="I5" s="131"/>
      <c r="J5" s="125"/>
      <c r="K5" s="126" t="s">
        <v>620</v>
      </c>
      <c r="L5" s="163" t="s">
        <v>1726</v>
      </c>
      <c r="M5" s="282" t="s">
        <v>1558</v>
      </c>
      <c r="N5" s="294" t="str">
        <f>IF(VLOOKUP(L5,'Building List'!A2:B18,2,0)="Top of list","",VLOOKUP(L5,'Building List'!A2:B18,2,0))</f>
        <v>CentPl</v>
      </c>
      <c r="O5" s="294" t="str">
        <f>IF(VLOOKUP(L5,'Building List'!A2:B18,1,0)="Top of list","",VLOOKUP(L5,'Building List'!A2:B18,1,0))</f>
        <v>Central Chilled Water Plant</v>
      </c>
      <c r="P5" s="294"/>
      <c r="Q5" s="294"/>
      <c r="R5" s="294"/>
      <c r="S5" s="294"/>
      <c r="T5" s="294"/>
      <c r="U5" s="179" t="s">
        <v>283</v>
      </c>
      <c r="V5" s="179"/>
      <c r="W5" s="177"/>
      <c r="X5" s="314">
        <v>7</v>
      </c>
      <c r="Y5" s="167">
        <f>LEN(N5)+1</f>
        <v>7</v>
      </c>
      <c r="Z5" s="189">
        <v>30</v>
      </c>
      <c r="AA5" s="2" t="s">
        <v>1573</v>
      </c>
      <c r="AB5" s="131"/>
      <c r="AC5" s="132"/>
      <c r="AD5" s="131"/>
      <c r="AF5" s="132"/>
      <c r="AG5" s="407" t="s">
        <v>248</v>
      </c>
      <c r="AH5" s="409" t="s">
        <v>238</v>
      </c>
      <c r="AI5" s="409"/>
      <c r="AJ5" s="409"/>
      <c r="AK5" s="409"/>
      <c r="AL5" s="409"/>
      <c r="AM5" s="409"/>
      <c r="AN5" s="409"/>
      <c r="AO5" s="409"/>
      <c r="AP5" s="409"/>
      <c r="AQ5" s="409"/>
      <c r="AR5" s="409"/>
    </row>
    <row r="6" spans="1:44" s="133" customFormat="1" ht="13.2" customHeight="1" thickTop="1" thickBot="1" x14ac:dyDescent="0.65">
      <c r="A6" s="410" t="s">
        <v>1561</v>
      </c>
      <c r="B6" s="411" t="s">
        <v>1564</v>
      </c>
      <c r="C6" s="411"/>
      <c r="D6" s="394" t="s">
        <v>1565</v>
      </c>
      <c r="E6" s="394"/>
      <c r="F6" s="394"/>
      <c r="G6" s="131"/>
      <c r="H6" s="132"/>
      <c r="I6" s="131"/>
      <c r="J6" s="125"/>
      <c r="K6" s="126" t="s">
        <v>621</v>
      </c>
      <c r="L6" s="158" t="s">
        <v>644</v>
      </c>
      <c r="M6" s="166" t="s">
        <v>1558</v>
      </c>
      <c r="N6" s="336" t="str">
        <f>IF(VLOOKUP(L6,'System Level List'!A3:C71,2,0)="Top of list","",VLOOKUP(L6,'System Level List'!A3:C71,2,0))</f>
        <v>CHW</v>
      </c>
      <c r="O6" s="336" t="str">
        <f>IF(VLOOKUP(L6,'System Level List'!A3:C71,3,0)="Top of list","",VLOOKUP(L6,'System Level List'!A3:C71,3,0))</f>
        <v>Chilled Water System</v>
      </c>
      <c r="P6" s="336"/>
      <c r="Q6" s="336"/>
      <c r="R6" s="336"/>
      <c r="S6" s="336"/>
      <c r="T6" s="336"/>
      <c r="U6" s="180" t="s">
        <v>1530</v>
      </c>
      <c r="V6" s="180"/>
      <c r="W6" s="178"/>
      <c r="X6" s="314">
        <v>7</v>
      </c>
      <c r="Y6" s="167">
        <f>LEN(N6)+1</f>
        <v>4</v>
      </c>
      <c r="Z6" s="2">
        <f>X5+X6+B8+D8</f>
        <v>30</v>
      </c>
      <c r="AA6" s="2" t="s">
        <v>1574</v>
      </c>
      <c r="AB6" s="131"/>
      <c r="AC6" s="132"/>
      <c r="AD6" s="131"/>
      <c r="AF6" s="132"/>
      <c r="AG6" s="408"/>
      <c r="AH6" s="409"/>
      <c r="AI6" s="409"/>
      <c r="AJ6" s="409"/>
      <c r="AK6" s="409"/>
      <c r="AL6" s="409"/>
      <c r="AM6" s="409"/>
      <c r="AN6" s="409"/>
      <c r="AO6" s="409"/>
      <c r="AP6" s="409"/>
      <c r="AQ6" s="409"/>
      <c r="AR6" s="409"/>
    </row>
    <row r="7" spans="1:44" s="133" customFormat="1" ht="13.2" customHeight="1" thickTop="1" thickBot="1" x14ac:dyDescent="0.65">
      <c r="A7" s="410"/>
      <c r="B7" s="411"/>
      <c r="C7" s="411"/>
      <c r="D7" s="394"/>
      <c r="E7" s="394"/>
      <c r="F7" s="394"/>
      <c r="G7" s="131"/>
      <c r="H7" s="132"/>
      <c r="I7" s="131"/>
      <c r="J7" s="125"/>
      <c r="K7" s="126" t="s">
        <v>622</v>
      </c>
      <c r="L7" s="187" t="s">
        <v>1725</v>
      </c>
      <c r="M7" s="166" t="s">
        <v>242</v>
      </c>
      <c r="N7" s="295" t="str">
        <f>L7</f>
        <v>?</v>
      </c>
      <c r="O7" s="295" t="str">
        <f>L7</f>
        <v>?</v>
      </c>
      <c r="P7" s="295"/>
      <c r="Q7" s="295"/>
      <c r="R7" s="295"/>
      <c r="S7" s="295"/>
      <c r="T7" s="295"/>
      <c r="U7" s="290"/>
      <c r="V7" s="290"/>
      <c r="W7" s="290"/>
      <c r="X7" s="186"/>
      <c r="Y7" s="186"/>
      <c r="Z7" s="186"/>
      <c r="AA7" s="186"/>
      <c r="AB7" s="131"/>
      <c r="AC7" s="132"/>
      <c r="AD7" s="131"/>
      <c r="AF7" s="132"/>
      <c r="AG7" s="131" t="s">
        <v>11</v>
      </c>
      <c r="AH7" s="395" t="s">
        <v>12</v>
      </c>
      <c r="AI7" s="396"/>
      <c r="AJ7" s="396"/>
      <c r="AK7" s="396"/>
      <c r="AL7" s="396"/>
      <c r="AM7" s="396"/>
      <c r="AN7" s="396"/>
      <c r="AO7" s="396"/>
      <c r="AP7" s="396"/>
      <c r="AQ7" s="397"/>
      <c r="AR7" s="398" t="s">
        <v>246</v>
      </c>
    </row>
    <row r="8" spans="1:44" s="133" customFormat="1" ht="13.2" customHeight="1" thickTop="1" thickBot="1" x14ac:dyDescent="0.65">
      <c r="A8" s="176" t="s">
        <v>1627</v>
      </c>
      <c r="B8" s="399">
        <v>8</v>
      </c>
      <c r="C8" s="399"/>
      <c r="D8" s="400">
        <v>8</v>
      </c>
      <c r="E8" s="400"/>
      <c r="F8" s="400"/>
      <c r="G8" s="131"/>
      <c r="H8" s="132"/>
      <c r="I8" s="131"/>
      <c r="J8" s="125"/>
      <c r="K8" s="126" t="s">
        <v>243</v>
      </c>
      <c r="L8" s="281">
        <v>1</v>
      </c>
      <c r="M8" s="165" t="s">
        <v>242</v>
      </c>
      <c r="N8" s="184"/>
      <c r="O8" s="291"/>
      <c r="P8" s="291"/>
      <c r="Q8" s="291"/>
      <c r="R8" s="291"/>
      <c r="S8" s="291"/>
      <c r="T8" s="291"/>
      <c r="U8" s="291"/>
      <c r="V8" s="291"/>
      <c r="W8" s="291"/>
      <c r="X8" s="291"/>
      <c r="Y8" s="291"/>
      <c r="Z8" s="291"/>
      <c r="AA8" s="185"/>
      <c r="AB8" s="131"/>
      <c r="AC8" s="132"/>
      <c r="AD8" s="131"/>
      <c r="AF8" s="132"/>
      <c r="AG8" s="131"/>
      <c r="AH8" s="388" t="s">
        <v>43</v>
      </c>
      <c r="AI8" s="390" t="s">
        <v>42</v>
      </c>
      <c r="AJ8" s="388" t="s">
        <v>13</v>
      </c>
      <c r="AK8" s="388" t="s">
        <v>14</v>
      </c>
      <c r="AL8" s="390" t="s">
        <v>15</v>
      </c>
      <c r="AM8" s="388" t="s">
        <v>17</v>
      </c>
      <c r="AN8" s="390" t="s">
        <v>16</v>
      </c>
      <c r="AO8" s="388" t="s">
        <v>34</v>
      </c>
      <c r="AP8" s="390" t="s">
        <v>33</v>
      </c>
      <c r="AQ8" s="388" t="s">
        <v>46</v>
      </c>
      <c r="AR8" s="398"/>
    </row>
    <row r="9" spans="1:44" s="133" customFormat="1" ht="13.2" customHeight="1" thickTop="1" x14ac:dyDescent="0.6">
      <c r="A9" s="392" t="s">
        <v>1628</v>
      </c>
      <c r="B9" s="181" t="s">
        <v>18</v>
      </c>
      <c r="C9" s="288" t="s">
        <v>1572</v>
      </c>
      <c r="D9" s="188" t="s">
        <v>1569</v>
      </c>
      <c r="E9" s="289" t="s">
        <v>1570</v>
      </c>
      <c r="F9" s="286" t="s">
        <v>1572</v>
      </c>
      <c r="G9" s="131"/>
      <c r="H9" s="132"/>
      <c r="I9" s="131"/>
      <c r="J9" s="393" t="s">
        <v>247</v>
      </c>
      <c r="K9" s="393"/>
      <c r="L9" s="393"/>
      <c r="M9" s="393"/>
      <c r="N9" s="393"/>
      <c r="O9" s="393"/>
      <c r="P9" s="393"/>
      <c r="Q9" s="393"/>
      <c r="R9" s="393"/>
      <c r="S9" s="393"/>
      <c r="T9" s="393"/>
      <c r="U9" s="393"/>
      <c r="V9" s="393"/>
      <c r="W9" s="393"/>
      <c r="X9" s="393"/>
      <c r="Y9" s="393"/>
      <c r="Z9" s="393"/>
      <c r="AA9" s="393"/>
      <c r="AB9" s="131"/>
      <c r="AC9" s="132"/>
      <c r="AD9" s="131"/>
      <c r="AF9" s="132"/>
      <c r="AG9" s="131"/>
      <c r="AH9" s="389"/>
      <c r="AI9" s="391"/>
      <c r="AJ9" s="389"/>
      <c r="AK9" s="389"/>
      <c r="AL9" s="391"/>
      <c r="AM9" s="389"/>
      <c r="AN9" s="391"/>
      <c r="AO9" s="389"/>
      <c r="AP9" s="391"/>
      <c r="AQ9" s="389"/>
      <c r="AR9" s="398"/>
    </row>
    <row r="10" spans="1:44" s="133" customFormat="1" ht="13.2" customHeight="1" x14ac:dyDescent="0.6">
      <c r="A10" s="392"/>
      <c r="B10" s="310" t="s">
        <v>1571</v>
      </c>
      <c r="C10" s="311" t="s">
        <v>1592</v>
      </c>
      <c r="D10" s="312" t="s">
        <v>1571</v>
      </c>
      <c r="E10" s="313" t="s">
        <v>1571</v>
      </c>
      <c r="F10" s="312" t="s">
        <v>1592</v>
      </c>
      <c r="G10" s="131"/>
      <c r="H10" s="132"/>
      <c r="I10" s="131"/>
      <c r="J10" s="393" t="s">
        <v>245</v>
      </c>
      <c r="K10" s="393"/>
      <c r="L10" s="393"/>
      <c r="M10" s="315" t="s">
        <v>1619</v>
      </c>
      <c r="N10" s="316"/>
      <c r="O10" s="339"/>
      <c r="P10" s="339"/>
      <c r="Q10" s="339"/>
      <c r="R10" s="339"/>
      <c r="S10" s="339"/>
      <c r="T10" s="339"/>
      <c r="U10" s="339"/>
      <c r="V10" s="339"/>
      <c r="W10" s="339"/>
      <c r="X10" s="339"/>
      <c r="Y10" s="339"/>
      <c r="Z10" s="339"/>
      <c r="AA10" s="339"/>
      <c r="AB10" s="131"/>
      <c r="AC10" s="132"/>
      <c r="AD10" s="131"/>
      <c r="AF10" s="132"/>
      <c r="AG10" s="131"/>
      <c r="AH10" s="389"/>
      <c r="AI10" s="391"/>
      <c r="AJ10" s="389"/>
      <c r="AK10" s="389"/>
      <c r="AL10" s="391"/>
      <c r="AM10" s="389"/>
      <c r="AN10" s="391"/>
      <c r="AO10" s="389"/>
      <c r="AP10" s="391"/>
      <c r="AQ10" s="389"/>
      <c r="AR10" s="398"/>
    </row>
    <row r="11" spans="1:44" s="133" customFormat="1" ht="13.2" customHeight="1" thickBot="1" x14ac:dyDescent="0.65">
      <c r="A11" s="392"/>
      <c r="B11" s="310"/>
      <c r="C11" s="311"/>
      <c r="D11" s="312"/>
      <c r="E11" s="313"/>
      <c r="F11" s="312"/>
      <c r="G11" s="131"/>
      <c r="H11" s="132"/>
      <c r="I11" s="131"/>
      <c r="J11" s="393" t="s">
        <v>255</v>
      </c>
      <c r="K11" s="393"/>
      <c r="L11" s="393"/>
      <c r="M11" s="393"/>
      <c r="N11" s="393"/>
      <c r="O11" s="393"/>
      <c r="P11" s="393"/>
      <c r="Q11" s="393"/>
      <c r="R11" s="393"/>
      <c r="S11" s="393"/>
      <c r="T11" s="393"/>
      <c r="U11" s="393"/>
      <c r="V11" s="393"/>
      <c r="W11" s="393"/>
      <c r="X11" s="393"/>
      <c r="Y11" s="393"/>
      <c r="Z11" s="393"/>
      <c r="AA11" s="393"/>
      <c r="AB11" s="131"/>
      <c r="AC11" s="132"/>
      <c r="AD11" s="131"/>
      <c r="AF11" s="132"/>
      <c r="AG11" s="131"/>
      <c r="AH11" s="389"/>
      <c r="AI11" s="391"/>
      <c r="AJ11" s="389"/>
      <c r="AK11" s="389"/>
      <c r="AL11" s="391"/>
      <c r="AM11" s="389"/>
      <c r="AN11" s="391"/>
      <c r="AO11" s="389"/>
      <c r="AP11" s="391"/>
      <c r="AQ11" s="389"/>
      <c r="AR11" s="398"/>
    </row>
    <row r="12" spans="1:44" s="133" customFormat="1" ht="13.2" customHeight="1" thickTop="1" x14ac:dyDescent="0.6">
      <c r="A12" s="392"/>
      <c r="B12" s="310"/>
      <c r="C12" s="311"/>
      <c r="D12" s="312"/>
      <c r="E12" s="313"/>
      <c r="F12" s="312"/>
      <c r="G12" s="131"/>
      <c r="H12" s="132"/>
      <c r="I12" s="131"/>
      <c r="J12" s="382" t="s">
        <v>1720</v>
      </c>
      <c r="K12" s="382"/>
      <c r="L12" s="381"/>
      <c r="M12" s="320" t="s">
        <v>1721</v>
      </c>
      <c r="N12" s="380" t="s">
        <v>1722</v>
      </c>
      <c r="O12" s="381"/>
      <c r="P12" s="380" t="s">
        <v>1723</v>
      </c>
      <c r="Q12" s="382"/>
      <c r="R12" s="382"/>
      <c r="S12" s="382"/>
      <c r="T12" s="382"/>
      <c r="U12" s="382"/>
      <c r="V12" s="382"/>
      <c r="W12" s="382"/>
      <c r="X12" s="382"/>
      <c r="Y12" s="382"/>
      <c r="Z12" s="382"/>
      <c r="AA12" s="381"/>
      <c r="AB12" s="131"/>
      <c r="AC12" s="132"/>
      <c r="AD12" s="131"/>
      <c r="AF12" s="132"/>
      <c r="AG12" s="131"/>
      <c r="AH12" s="389"/>
      <c r="AI12" s="391"/>
      <c r="AJ12" s="389"/>
      <c r="AK12" s="389"/>
      <c r="AL12" s="391"/>
      <c r="AM12" s="389"/>
      <c r="AN12" s="391"/>
      <c r="AO12" s="389"/>
      <c r="AP12" s="391"/>
      <c r="AQ12" s="389"/>
      <c r="AR12" s="398"/>
    </row>
    <row r="13" spans="1:44" s="133" customFormat="1" ht="23.05" customHeight="1" x14ac:dyDescent="0.6">
      <c r="A13" s="392"/>
      <c r="B13" s="310"/>
      <c r="C13" s="311"/>
      <c r="D13" s="312"/>
      <c r="E13" s="313"/>
      <c r="F13" s="312"/>
      <c r="G13" s="131"/>
      <c r="H13" s="132"/>
      <c r="I13" s="131"/>
      <c r="J13" s="383" t="str">
        <f>TEXT(L3,"")&amp;" (Typical of " &amp;TEXT(L8,"###")&amp;")"</f>
        <v>Central Chilled Water Plant.Chilled Water System-? (Typical of 1)</v>
      </c>
      <c r="K13" s="383"/>
      <c r="L13" s="383"/>
      <c r="M13" s="383"/>
      <c r="N13" s="383"/>
      <c r="O13" s="383"/>
      <c r="P13" s="383"/>
      <c r="Q13" s="383"/>
      <c r="R13" s="383"/>
      <c r="S13" s="383"/>
      <c r="T13" s="383"/>
      <c r="U13" s="383"/>
      <c r="V13" s="383"/>
      <c r="W13" s="383"/>
      <c r="X13" s="383"/>
      <c r="Y13" s="383"/>
      <c r="Z13" s="383"/>
      <c r="AA13" s="383"/>
      <c r="AB13" s="131"/>
      <c r="AC13" s="132"/>
      <c r="AD13" s="131"/>
      <c r="AF13" s="132"/>
      <c r="AG13" s="131"/>
      <c r="AH13" s="389"/>
      <c r="AI13" s="391"/>
      <c r="AJ13" s="389"/>
      <c r="AK13" s="389"/>
      <c r="AL13" s="391"/>
      <c r="AM13" s="389"/>
      <c r="AN13" s="391"/>
      <c r="AO13" s="389"/>
      <c r="AP13" s="391"/>
      <c r="AQ13" s="389"/>
      <c r="AR13" s="398"/>
    </row>
    <row r="14" spans="1:44" s="133" customFormat="1" ht="13.2" customHeight="1" x14ac:dyDescent="0.6">
      <c r="A14" s="392"/>
      <c r="B14" s="310"/>
      <c r="C14" s="311"/>
      <c r="D14" s="312"/>
      <c r="E14" s="313"/>
      <c r="F14" s="312"/>
      <c r="G14" s="131"/>
      <c r="H14" s="132"/>
      <c r="I14" s="131"/>
      <c r="J14" s="384" t="s">
        <v>58</v>
      </c>
      <c r="K14" s="384"/>
      <c r="L14" s="384"/>
      <c r="M14" s="385" t="s">
        <v>60</v>
      </c>
      <c r="N14" s="385"/>
      <c r="O14" s="385"/>
      <c r="P14" s="379" t="s">
        <v>61</v>
      </c>
      <c r="Q14" s="379"/>
      <c r="R14" s="379"/>
      <c r="S14" s="379"/>
      <c r="T14" s="379"/>
      <c r="U14" s="379"/>
      <c r="V14" s="379"/>
      <c r="W14" s="379"/>
      <c r="X14" s="379"/>
      <c r="Y14" s="379"/>
      <c r="Z14" s="379"/>
      <c r="AA14" s="385" t="s">
        <v>51</v>
      </c>
      <c r="AB14" s="131"/>
      <c r="AC14" s="132"/>
      <c r="AD14" s="131"/>
      <c r="AF14" s="132"/>
      <c r="AG14" s="131"/>
      <c r="AH14" s="389"/>
      <c r="AI14" s="391"/>
      <c r="AJ14" s="389"/>
      <c r="AK14" s="389"/>
      <c r="AL14" s="391"/>
      <c r="AM14" s="389"/>
      <c r="AN14" s="391"/>
      <c r="AO14" s="389"/>
      <c r="AP14" s="391"/>
      <c r="AQ14" s="389"/>
      <c r="AR14" s="398"/>
    </row>
    <row r="15" spans="1:44" s="133" customFormat="1" ht="13.2" customHeight="1" x14ac:dyDescent="0.6">
      <c r="A15" s="392"/>
      <c r="B15" s="310"/>
      <c r="C15" s="311"/>
      <c r="D15" s="312"/>
      <c r="E15" s="313"/>
      <c r="F15" s="312"/>
      <c r="G15" s="131"/>
      <c r="H15" s="132"/>
      <c r="I15" s="131"/>
      <c r="J15" s="386" t="s">
        <v>279</v>
      </c>
      <c r="K15" s="386"/>
      <c r="L15" s="387" t="s">
        <v>256</v>
      </c>
      <c r="M15" s="379" t="s">
        <v>65</v>
      </c>
      <c r="N15" s="376" t="s">
        <v>282</v>
      </c>
      <c r="O15" s="377" t="s">
        <v>66</v>
      </c>
      <c r="P15" s="378" t="s">
        <v>67</v>
      </c>
      <c r="Q15" s="378"/>
      <c r="R15" s="378"/>
      <c r="S15" s="378"/>
      <c r="T15" s="377" t="s">
        <v>68</v>
      </c>
      <c r="U15" s="377"/>
      <c r="V15" s="377"/>
      <c r="W15" s="377"/>
      <c r="X15" s="377"/>
      <c r="Y15" s="377"/>
      <c r="Z15" s="377"/>
      <c r="AA15" s="385"/>
      <c r="AB15" s="131"/>
      <c r="AC15" s="132"/>
      <c r="AD15" s="131"/>
      <c r="AF15" s="132"/>
      <c r="AG15" s="131"/>
      <c r="AH15" s="389"/>
      <c r="AI15" s="391"/>
      <c r="AJ15" s="389"/>
      <c r="AK15" s="389"/>
      <c r="AL15" s="391"/>
      <c r="AM15" s="389"/>
      <c r="AN15" s="391"/>
      <c r="AO15" s="389"/>
      <c r="AP15" s="391"/>
      <c r="AQ15" s="389"/>
      <c r="AR15" s="398"/>
    </row>
    <row r="16" spans="1:44" s="133" customFormat="1" ht="13.2" customHeight="1" x14ac:dyDescent="0.6">
      <c r="A16" s="392"/>
      <c r="B16" s="310"/>
      <c r="C16" s="311"/>
      <c r="D16" s="312"/>
      <c r="E16" s="313"/>
      <c r="F16" s="312"/>
      <c r="G16" s="131"/>
      <c r="H16" s="132"/>
      <c r="I16" s="131"/>
      <c r="J16" s="386"/>
      <c r="K16" s="386"/>
      <c r="L16" s="387"/>
      <c r="M16" s="379"/>
      <c r="N16" s="376"/>
      <c r="O16" s="377"/>
      <c r="P16" s="379" t="s">
        <v>69</v>
      </c>
      <c r="Q16" s="379"/>
      <c r="R16" s="377" t="s">
        <v>70</v>
      </c>
      <c r="S16" s="377"/>
      <c r="T16" s="338" t="s">
        <v>1524</v>
      </c>
      <c r="U16" s="379" t="s">
        <v>1525</v>
      </c>
      <c r="V16" s="379"/>
      <c r="W16" s="379"/>
      <c r="X16" s="378" t="s">
        <v>1526</v>
      </c>
      <c r="Y16" s="378"/>
      <c r="Z16" s="378"/>
      <c r="AA16" s="385"/>
      <c r="AB16" s="131"/>
      <c r="AC16" s="132"/>
      <c r="AD16" s="131"/>
      <c r="AF16" s="132"/>
      <c r="AG16" s="131"/>
      <c r="AH16" s="389"/>
      <c r="AI16" s="391"/>
      <c r="AJ16" s="389"/>
      <c r="AK16" s="389"/>
      <c r="AL16" s="391"/>
      <c r="AM16" s="389"/>
      <c r="AN16" s="391"/>
      <c r="AO16" s="389"/>
      <c r="AP16" s="391"/>
      <c r="AQ16" s="389"/>
      <c r="AR16" s="398"/>
    </row>
    <row r="17" spans="1:44" s="133" customFormat="1" ht="13.2" customHeight="1" x14ac:dyDescent="0.6">
      <c r="A17" s="392"/>
      <c r="B17" s="310"/>
      <c r="C17" s="311"/>
      <c r="D17" s="312"/>
      <c r="E17" s="313"/>
      <c r="F17" s="312"/>
      <c r="G17" s="131"/>
      <c r="H17" s="132"/>
      <c r="I17" s="131"/>
      <c r="J17" s="386"/>
      <c r="K17" s="386"/>
      <c r="L17" s="387"/>
      <c r="M17" s="379"/>
      <c r="N17" s="376"/>
      <c r="O17" s="377"/>
      <c r="P17" s="338" t="s">
        <v>74</v>
      </c>
      <c r="Q17" s="337" t="s">
        <v>75</v>
      </c>
      <c r="R17" s="338" t="s">
        <v>74</v>
      </c>
      <c r="S17" s="337" t="s">
        <v>75</v>
      </c>
      <c r="T17" s="338"/>
      <c r="U17" s="338" t="s">
        <v>1527</v>
      </c>
      <c r="V17" s="337" t="s">
        <v>1528</v>
      </c>
      <c r="W17" s="338" t="s">
        <v>1529</v>
      </c>
      <c r="X17" s="337" t="s">
        <v>1527</v>
      </c>
      <c r="Y17" s="338" t="s">
        <v>1528</v>
      </c>
      <c r="Z17" s="337" t="s">
        <v>1529</v>
      </c>
      <c r="AA17" s="385"/>
      <c r="AB17" s="131"/>
      <c r="AC17" s="132"/>
      <c r="AD17" s="131"/>
      <c r="AF17" s="132"/>
      <c r="AG17" s="131"/>
      <c r="AH17" s="389"/>
      <c r="AI17" s="391"/>
      <c r="AJ17" s="389"/>
      <c r="AK17" s="389"/>
      <c r="AL17" s="391"/>
      <c r="AM17" s="389"/>
      <c r="AN17" s="391"/>
      <c r="AO17" s="389"/>
      <c r="AP17" s="391"/>
      <c r="AQ17" s="389"/>
      <c r="AR17" s="398"/>
    </row>
    <row r="18" spans="1:44" s="134" customFormat="1" ht="12.9" thickBot="1" x14ac:dyDescent="0.65">
      <c r="A18" s="196" t="str">
        <f>J18</f>
        <v>Analog Inputs</v>
      </c>
      <c r="B18" s="195"/>
      <c r="C18" s="195"/>
      <c r="D18" s="195"/>
      <c r="E18" s="195"/>
      <c r="F18" s="195"/>
      <c r="G18" s="123"/>
      <c r="H18" s="124"/>
      <c r="I18" s="123"/>
      <c r="J18" s="369" t="s">
        <v>79</v>
      </c>
      <c r="K18" s="369"/>
      <c r="L18" s="369"/>
      <c r="M18" s="369"/>
      <c r="N18" s="369"/>
      <c r="O18" s="369"/>
      <c r="P18" s="369"/>
      <c r="Q18" s="369"/>
      <c r="R18" s="369"/>
      <c r="S18" s="369"/>
      <c r="T18" s="369"/>
      <c r="U18" s="369"/>
      <c r="V18" s="369"/>
      <c r="W18" s="369"/>
      <c r="X18" s="369"/>
      <c r="Y18" s="369"/>
      <c r="Z18" s="369"/>
      <c r="AA18" s="369"/>
      <c r="AB18" s="123"/>
      <c r="AC18" s="124"/>
      <c r="AD18" s="123"/>
      <c r="AE18" s="173" t="s">
        <v>1620</v>
      </c>
      <c r="AF18" s="124"/>
      <c r="AG18" s="373" t="str">
        <f>J18&amp;" (These cells will automatically fill in from the main point list)"</f>
        <v>Analog Inputs (These cells will automatically fill in from the main point list)</v>
      </c>
      <c r="AH18" s="373"/>
      <c r="AI18" s="373"/>
      <c r="AJ18" s="373"/>
      <c r="AK18" s="373"/>
      <c r="AL18" s="373"/>
      <c r="AM18" s="373"/>
      <c r="AN18" s="373"/>
      <c r="AO18" s="373"/>
      <c r="AP18" s="373"/>
      <c r="AQ18" s="374" t="s">
        <v>242</v>
      </c>
      <c r="AR18" s="374"/>
    </row>
    <row r="19" spans="1:44" s="135" customFormat="1" ht="12.9" hidden="1" thickBot="1" x14ac:dyDescent="0.65">
      <c r="A19" s="174"/>
      <c r="G19" s="123"/>
      <c r="H19" s="124"/>
      <c r="I19" s="123"/>
      <c r="J19" s="325" t="s">
        <v>252</v>
      </c>
      <c r="K19" s="326"/>
      <c r="L19" s="326"/>
      <c r="M19" s="326"/>
      <c r="N19" s="326"/>
      <c r="O19" s="326"/>
      <c r="P19" s="326"/>
      <c r="Q19" s="326"/>
      <c r="R19" s="326"/>
      <c r="S19" s="326"/>
      <c r="T19" s="326"/>
      <c r="U19" s="326"/>
      <c r="V19" s="326"/>
      <c r="W19" s="326"/>
      <c r="X19" s="326"/>
      <c r="Y19" s="326"/>
      <c r="Z19" s="326"/>
      <c r="AA19" s="326"/>
      <c r="AB19" s="123"/>
      <c r="AC19" s="124"/>
      <c r="AD19" s="123"/>
      <c r="AE19" s="134"/>
      <c r="AF19" s="124"/>
      <c r="AH19" s="297"/>
      <c r="AI19" s="297"/>
      <c r="AJ19" s="297"/>
      <c r="AK19" s="297"/>
      <c r="AL19" s="297"/>
      <c r="AM19" s="297"/>
      <c r="AN19" s="297"/>
      <c r="AO19" s="297"/>
      <c r="AP19" s="297"/>
      <c r="AQ19" s="298"/>
      <c r="AR19" s="297"/>
    </row>
    <row r="20" spans="1:44" s="134" customFormat="1" ht="13.2" hidden="1" thickTop="1" thickBot="1" x14ac:dyDescent="0.65">
      <c r="A20" s="175">
        <f t="shared" ref="A20:A31" si="0">IF(K20="(NOT USED)",0,$Y$5+$Y$6+(LEN(K20)))</f>
        <v>0</v>
      </c>
      <c r="B20" s="182" t="s">
        <v>1555</v>
      </c>
      <c r="C20" s="190"/>
      <c r="D20" s="183" t="s">
        <v>1555</v>
      </c>
      <c r="E20" s="191" t="s">
        <v>1555</v>
      </c>
      <c r="F20" s="192"/>
      <c r="G20" s="123"/>
      <c r="H20" s="124"/>
      <c r="I20" s="123"/>
      <c r="J20" s="327"/>
      <c r="K20" s="328" t="str">
        <f>IF(B20="Top of list","(NOT USED)",TEXT(VLOOKUP(B20,'Component Lvl List'!$A$3:$C$135,2,0),"")&amp;C20&amp;"."&amp;TEXT(VLOOKUP(D20,'Device Descriptor List'!$A$3:$C$357,2,0),"")&amp;TEXT(VLOOKUP(E20,'Device Descriptor List'!$A$3:$C$357,2,0),"")&amp;F20)</f>
        <v>(NOT USED)</v>
      </c>
      <c r="L20" s="327" t="str">
        <f>IF(K20="(NOT USED)","",TEXT(VLOOKUP(B20,'Component Lvl List'!$A$3:$C$135,3,0),"")&amp;C20&amp;" "&amp;TEXT(VLOOKUP(D20,'Device Descriptor List'!$A$3:$C$357,3,0),"")&amp;" "&amp;TEXT(VLOOKUP(E20,'Device Descriptor List'!$A$3:$C$357,3,0),"")&amp;F20)</f>
        <v/>
      </c>
      <c r="M20" s="329" t="s">
        <v>1672</v>
      </c>
      <c r="N20" s="329" t="str">
        <f>IF(K20="(NOT USED)","",VLOOKUP(M20,'Inputs Devices'!$A$3:$C$22,2,0))</f>
        <v/>
      </c>
      <c r="O20" s="329" t="str">
        <f>IF(K20="(NOT USED)","",VLOOKUP(M20,'Inputs Devices'!$A$3:$C$22,3,0))</f>
        <v/>
      </c>
      <c r="P20" s="329"/>
      <c r="Q20" s="329"/>
      <c r="R20" s="329"/>
      <c r="S20" s="329"/>
      <c r="T20" s="329"/>
      <c r="U20" s="329"/>
      <c r="V20" s="329"/>
      <c r="W20" s="329"/>
      <c r="X20" s="329"/>
      <c r="Y20" s="329"/>
      <c r="Z20" s="329"/>
      <c r="AA20" s="329"/>
      <c r="AB20" s="123"/>
      <c r="AC20" s="124"/>
      <c r="AD20" s="123"/>
      <c r="AE20" s="134" t="str">
        <f t="shared" ref="AE20:AE83" si="1">IF(K20="(NOT USED)","",$L$4&amp;"."&amp;K20)</f>
        <v/>
      </c>
      <c r="AF20" s="124"/>
      <c r="AG20" s="134" t="str">
        <f t="shared" ref="AG20:AG31" si="2">IF(OR(K20="",K20="(NOT USED)"),"",K20)</f>
        <v/>
      </c>
      <c r="AH20" s="299" t="str">
        <f t="shared" ref="AH20:AH31" si="3">IF(OR($AG20="",$M20="Existing"),"","X")</f>
        <v/>
      </c>
      <c r="AI20" s="299"/>
      <c r="AJ20" s="299"/>
      <c r="AK20" s="299"/>
      <c r="AL20" s="299"/>
      <c r="AM20" s="299"/>
      <c r="AN20" s="299"/>
      <c r="AO20" s="299"/>
      <c r="AP20" s="299"/>
      <c r="AQ20" s="300"/>
      <c r="AR20" s="299"/>
    </row>
    <row r="21" spans="1:44" s="134" customFormat="1" ht="13.2" hidden="1" thickTop="1" thickBot="1" x14ac:dyDescent="0.65">
      <c r="A21" s="175">
        <f t="shared" si="0"/>
        <v>0</v>
      </c>
      <c r="B21" s="182" t="s">
        <v>1555</v>
      </c>
      <c r="C21" s="190"/>
      <c r="D21" s="183" t="s">
        <v>1555</v>
      </c>
      <c r="E21" s="191" t="s">
        <v>1555</v>
      </c>
      <c r="F21" s="192"/>
      <c r="G21" s="123"/>
      <c r="H21" s="124"/>
      <c r="I21" s="123"/>
      <c r="J21" s="330"/>
      <c r="K21" s="331" t="str">
        <f>IF(B21="Top of list","(NOT USED)",TEXT(VLOOKUP(B21,'Component Lvl List'!$A$3:$C$135,2,0),"")&amp;C21&amp;"."&amp;TEXT(VLOOKUP(D21,'Device Descriptor List'!$A$3:$C$357,2,0),"")&amp;TEXT(VLOOKUP(E21,'Device Descriptor List'!$A$3:$C$357,2,0),"")&amp;F21)</f>
        <v>(NOT USED)</v>
      </c>
      <c r="L21" s="332" t="str">
        <f>IF(K21="(NOT USED)","",TEXT(VLOOKUP(B21,'Component Lvl List'!$A$3:$C$135,3,0),"")&amp;C21&amp;" "&amp;TEXT(VLOOKUP(D21,'Device Descriptor List'!$A$3:$C$357,3,0),"")&amp;" "&amp;TEXT(VLOOKUP(E21,'Device Descriptor List'!$A$3:$C$357,3,0),"")&amp;F21)</f>
        <v/>
      </c>
      <c r="M21" s="333" t="s">
        <v>1672</v>
      </c>
      <c r="N21" s="333" t="str">
        <f>IF(K21="(NOT USED)","",VLOOKUP(M21,'Inputs Devices'!$A$3:$C$22,2,0))</f>
        <v/>
      </c>
      <c r="O21" s="333" t="str">
        <f>IF(K21="(NOT USED)","",VLOOKUP(M21,'Inputs Devices'!$A$3:$C$22,3,0))</f>
        <v/>
      </c>
      <c r="P21" s="333"/>
      <c r="Q21" s="333"/>
      <c r="R21" s="333"/>
      <c r="S21" s="333"/>
      <c r="T21" s="333"/>
      <c r="U21" s="333"/>
      <c r="V21" s="333"/>
      <c r="W21" s="333"/>
      <c r="X21" s="333"/>
      <c r="Y21" s="333"/>
      <c r="Z21" s="333"/>
      <c r="AA21" s="333"/>
      <c r="AB21" s="123"/>
      <c r="AC21" s="124"/>
      <c r="AD21" s="123"/>
      <c r="AE21" s="134" t="str">
        <f t="shared" si="1"/>
        <v/>
      </c>
      <c r="AF21" s="124"/>
      <c r="AG21" s="134" t="str">
        <f t="shared" si="2"/>
        <v/>
      </c>
      <c r="AH21" s="299" t="str">
        <f t="shared" si="3"/>
        <v/>
      </c>
      <c r="AI21" s="299"/>
      <c r="AJ21" s="299"/>
      <c r="AK21" s="299"/>
      <c r="AL21" s="299"/>
      <c r="AM21" s="299"/>
      <c r="AN21" s="299"/>
      <c r="AO21" s="299"/>
      <c r="AP21" s="299"/>
      <c r="AQ21" s="300"/>
      <c r="AR21" s="299"/>
    </row>
    <row r="22" spans="1:44" s="134" customFormat="1" ht="13.2" hidden="1" thickTop="1" thickBot="1" x14ac:dyDescent="0.65">
      <c r="A22" s="175">
        <f t="shared" si="0"/>
        <v>0</v>
      </c>
      <c r="B22" s="182" t="s">
        <v>1555</v>
      </c>
      <c r="C22" s="190"/>
      <c r="D22" s="183" t="s">
        <v>1555</v>
      </c>
      <c r="E22" s="191" t="s">
        <v>1555</v>
      </c>
      <c r="F22" s="192"/>
      <c r="G22" s="123"/>
      <c r="H22" s="124"/>
      <c r="I22" s="123"/>
      <c r="J22" s="327"/>
      <c r="K22" s="328" t="str">
        <f>IF(B22="Top of list","(NOT USED)",TEXT(VLOOKUP(B22,'Component Lvl List'!$A$3:$C$135,2,0),"")&amp;C22&amp;"."&amp;TEXT(VLOOKUP(D22,'Device Descriptor List'!$A$3:$C$357,2,0),"")&amp;TEXT(VLOOKUP(E22,'Device Descriptor List'!$A$3:$C$357,2,0),"")&amp;F22)</f>
        <v>(NOT USED)</v>
      </c>
      <c r="L22" s="327" t="str">
        <f>IF(K22="(NOT USED)","",TEXT(VLOOKUP(B22,'Component Lvl List'!$A$3:$C$135,3,0),"")&amp;C22&amp;" "&amp;TEXT(VLOOKUP(D22,'Device Descriptor List'!$A$3:$C$357,3,0),"")&amp;" "&amp;TEXT(VLOOKUP(E22,'Device Descriptor List'!$A$3:$C$357,3,0),"")&amp;F22)</f>
        <v/>
      </c>
      <c r="M22" s="329" t="s">
        <v>1672</v>
      </c>
      <c r="N22" s="329" t="str">
        <f>IF(K22="(NOT USED)","",VLOOKUP(M22,'Inputs Devices'!$A$3:$C$22,2,0))</f>
        <v/>
      </c>
      <c r="O22" s="329" t="str">
        <f>IF(K22="(NOT USED)","",VLOOKUP(M22,'Inputs Devices'!$A$3:$C$22,3,0))</f>
        <v/>
      </c>
      <c r="P22" s="329"/>
      <c r="Q22" s="329"/>
      <c r="R22" s="329"/>
      <c r="S22" s="329"/>
      <c r="T22" s="329"/>
      <c r="U22" s="329"/>
      <c r="V22" s="329"/>
      <c r="W22" s="329"/>
      <c r="X22" s="329"/>
      <c r="Y22" s="329"/>
      <c r="Z22" s="329"/>
      <c r="AA22" s="329"/>
      <c r="AB22" s="123"/>
      <c r="AC22" s="124"/>
      <c r="AD22" s="123"/>
      <c r="AE22" s="134" t="str">
        <f t="shared" si="1"/>
        <v/>
      </c>
      <c r="AF22" s="124"/>
      <c r="AG22" s="134" t="str">
        <f t="shared" si="2"/>
        <v/>
      </c>
      <c r="AH22" s="299" t="str">
        <f t="shared" si="3"/>
        <v/>
      </c>
      <c r="AI22" s="299"/>
      <c r="AJ22" s="299"/>
      <c r="AK22" s="299"/>
      <c r="AL22" s="299"/>
      <c r="AM22" s="299"/>
      <c r="AN22" s="299"/>
      <c r="AO22" s="299"/>
      <c r="AP22" s="299"/>
      <c r="AQ22" s="300"/>
      <c r="AR22" s="299"/>
    </row>
    <row r="23" spans="1:44" s="134" customFormat="1" ht="13.2" hidden="1" thickTop="1" thickBot="1" x14ac:dyDescent="0.65">
      <c r="A23" s="175">
        <f t="shared" si="0"/>
        <v>0</v>
      </c>
      <c r="B23" s="182" t="s">
        <v>1555</v>
      </c>
      <c r="C23" s="190"/>
      <c r="D23" s="183" t="s">
        <v>1555</v>
      </c>
      <c r="E23" s="191" t="s">
        <v>1555</v>
      </c>
      <c r="F23" s="192"/>
      <c r="G23" s="123"/>
      <c r="H23" s="124"/>
      <c r="I23" s="123"/>
      <c r="J23" s="330"/>
      <c r="K23" s="331" t="str">
        <f>IF(B23="Top of list","(NOT USED)",TEXT(VLOOKUP(B23,'Component Lvl List'!$A$3:$C$135,2,0),"")&amp;C23&amp;"."&amp;TEXT(VLOOKUP(D23,'Device Descriptor List'!$A$3:$C$357,2,0),"")&amp;TEXT(VLOOKUP(E23,'Device Descriptor List'!$A$3:$C$357,2,0),"")&amp;F23)</f>
        <v>(NOT USED)</v>
      </c>
      <c r="L23" s="332" t="str">
        <f>IF(K23="(NOT USED)","",TEXT(VLOOKUP(B23,'Component Lvl List'!$A$3:$C$135,3,0),"")&amp;C23&amp;" "&amp;TEXT(VLOOKUP(D23,'Device Descriptor List'!$A$3:$C$357,3,0),"")&amp;" "&amp;TEXT(VLOOKUP(E23,'Device Descriptor List'!$A$3:$C$357,3,0),"")&amp;F23)</f>
        <v/>
      </c>
      <c r="M23" s="333" t="s">
        <v>1672</v>
      </c>
      <c r="N23" s="333" t="str">
        <f>IF(K23="(NOT USED)","",VLOOKUP(M23,'Inputs Devices'!$A$3:$C$22,2,0))</f>
        <v/>
      </c>
      <c r="O23" s="333" t="str">
        <f>IF(K23="(NOT USED)","",VLOOKUP(M23,'Inputs Devices'!$A$3:$C$22,3,0))</f>
        <v/>
      </c>
      <c r="P23" s="333"/>
      <c r="Q23" s="333"/>
      <c r="R23" s="333"/>
      <c r="S23" s="333"/>
      <c r="T23" s="333"/>
      <c r="U23" s="333"/>
      <c r="V23" s="333"/>
      <c r="W23" s="333"/>
      <c r="X23" s="333"/>
      <c r="Y23" s="333"/>
      <c r="Z23" s="333"/>
      <c r="AA23" s="333"/>
      <c r="AB23" s="123"/>
      <c r="AC23" s="124"/>
      <c r="AD23" s="123"/>
      <c r="AE23" s="134" t="str">
        <f t="shared" si="1"/>
        <v/>
      </c>
      <c r="AF23" s="124"/>
      <c r="AG23" s="134" t="str">
        <f t="shared" si="2"/>
        <v/>
      </c>
      <c r="AH23" s="299" t="str">
        <f t="shared" si="3"/>
        <v/>
      </c>
      <c r="AI23" s="299"/>
      <c r="AJ23" s="299"/>
      <c r="AK23" s="299"/>
      <c r="AL23" s="299"/>
      <c r="AM23" s="299"/>
      <c r="AN23" s="299"/>
      <c r="AO23" s="299"/>
      <c r="AP23" s="299"/>
      <c r="AQ23" s="300"/>
      <c r="AR23" s="299"/>
    </row>
    <row r="24" spans="1:44" s="134" customFormat="1" ht="13.2" hidden="1" thickTop="1" thickBot="1" x14ac:dyDescent="0.65">
      <c r="A24" s="175">
        <f t="shared" si="0"/>
        <v>0</v>
      </c>
      <c r="B24" s="182" t="s">
        <v>1555</v>
      </c>
      <c r="C24" s="190"/>
      <c r="D24" s="183" t="s">
        <v>1555</v>
      </c>
      <c r="E24" s="191" t="s">
        <v>1555</v>
      </c>
      <c r="F24" s="192"/>
      <c r="G24" s="123"/>
      <c r="H24" s="124"/>
      <c r="I24" s="123"/>
      <c r="J24" s="327"/>
      <c r="K24" s="328" t="str">
        <f>IF(B24="Top of list","(NOT USED)",TEXT(VLOOKUP(B24,'Component Lvl List'!$A$3:$C$135,2,0),"")&amp;C24&amp;"."&amp;TEXT(VLOOKUP(D24,'Device Descriptor List'!$A$3:$C$357,2,0),"")&amp;TEXT(VLOOKUP(E24,'Device Descriptor List'!$A$3:$C$357,2,0),"")&amp;F24)</f>
        <v>(NOT USED)</v>
      </c>
      <c r="L24" s="327" t="str">
        <f>IF(K24="(NOT USED)","",TEXT(VLOOKUP(B24,'Component Lvl List'!$A$3:$C$135,3,0),"")&amp;C24&amp;" "&amp;TEXT(VLOOKUP(D24,'Device Descriptor List'!$A$3:$C$357,3,0),"")&amp;" "&amp;TEXT(VLOOKUP(E24,'Device Descriptor List'!$A$3:$C$357,3,0),"")&amp;F24)</f>
        <v/>
      </c>
      <c r="M24" s="329" t="s">
        <v>1672</v>
      </c>
      <c r="N24" s="329" t="str">
        <f>IF(K24="(NOT USED)","",VLOOKUP(M24,'Inputs Devices'!$A$3:$C$22,2,0))</f>
        <v/>
      </c>
      <c r="O24" s="329" t="str">
        <f>IF(K24="(NOT USED)","",VLOOKUP(M24,'Inputs Devices'!$A$3:$C$22,3,0))</f>
        <v/>
      </c>
      <c r="P24" s="329"/>
      <c r="Q24" s="329"/>
      <c r="R24" s="329"/>
      <c r="S24" s="329"/>
      <c r="T24" s="329"/>
      <c r="U24" s="329"/>
      <c r="V24" s="329"/>
      <c r="W24" s="329"/>
      <c r="X24" s="329"/>
      <c r="Y24" s="329"/>
      <c r="Z24" s="329"/>
      <c r="AA24" s="329"/>
      <c r="AB24" s="123"/>
      <c r="AC24" s="124"/>
      <c r="AD24" s="123"/>
      <c r="AE24" s="134" t="str">
        <f t="shared" si="1"/>
        <v/>
      </c>
      <c r="AF24" s="124"/>
      <c r="AG24" s="134" t="str">
        <f t="shared" si="2"/>
        <v/>
      </c>
      <c r="AH24" s="299" t="str">
        <f t="shared" si="3"/>
        <v/>
      </c>
      <c r="AI24" s="299"/>
      <c r="AJ24" s="299"/>
      <c r="AK24" s="299"/>
      <c r="AL24" s="299"/>
      <c r="AM24" s="299"/>
      <c r="AN24" s="299"/>
      <c r="AO24" s="299"/>
      <c r="AP24" s="299"/>
      <c r="AQ24" s="300"/>
      <c r="AR24" s="299"/>
    </row>
    <row r="25" spans="1:44" s="134" customFormat="1" ht="13.2" hidden="1" thickTop="1" thickBot="1" x14ac:dyDescent="0.65">
      <c r="A25" s="175">
        <f t="shared" si="0"/>
        <v>0</v>
      </c>
      <c r="B25" s="182" t="s">
        <v>1555</v>
      </c>
      <c r="C25" s="190"/>
      <c r="D25" s="183" t="s">
        <v>1555</v>
      </c>
      <c r="E25" s="191" t="s">
        <v>1555</v>
      </c>
      <c r="F25" s="192"/>
      <c r="G25" s="123"/>
      <c r="H25" s="124"/>
      <c r="I25" s="123"/>
      <c r="J25" s="330"/>
      <c r="K25" s="331" t="str">
        <f>IF(B25="Top of list","(NOT USED)",TEXT(VLOOKUP(B25,'Component Lvl List'!$A$3:$C$135,2,0),"")&amp;C25&amp;"."&amp;TEXT(VLOOKUP(D25,'Device Descriptor List'!$A$3:$C$357,2,0),"")&amp;TEXT(VLOOKUP(E25,'Device Descriptor List'!$A$3:$C$357,2,0),"")&amp;F25)</f>
        <v>(NOT USED)</v>
      </c>
      <c r="L25" s="332" t="str">
        <f>IF(K25="(NOT USED)","",TEXT(VLOOKUP(B25,'Component Lvl List'!$A$3:$C$135,3,0),"")&amp;C25&amp;" "&amp;TEXT(VLOOKUP(D25,'Device Descriptor List'!$A$3:$C$357,3,0),"")&amp;" "&amp;TEXT(VLOOKUP(E25,'Device Descriptor List'!$A$3:$C$357,3,0),"")&amp;F25)</f>
        <v/>
      </c>
      <c r="M25" s="333" t="s">
        <v>1672</v>
      </c>
      <c r="N25" s="333" t="str">
        <f>IF(K25="(NOT USED)","",VLOOKUP(M25,'Inputs Devices'!$A$3:$C$22,2,0))</f>
        <v/>
      </c>
      <c r="O25" s="333" t="str">
        <f>IF(K25="(NOT USED)","",VLOOKUP(M25,'Inputs Devices'!$A$3:$C$22,3,0))</f>
        <v/>
      </c>
      <c r="P25" s="333"/>
      <c r="Q25" s="333"/>
      <c r="R25" s="333"/>
      <c r="S25" s="333"/>
      <c r="T25" s="333"/>
      <c r="U25" s="333"/>
      <c r="V25" s="333"/>
      <c r="W25" s="333"/>
      <c r="X25" s="333"/>
      <c r="Y25" s="333"/>
      <c r="Z25" s="333"/>
      <c r="AA25" s="333"/>
      <c r="AB25" s="123"/>
      <c r="AC25" s="124"/>
      <c r="AD25" s="123"/>
      <c r="AE25" s="134" t="str">
        <f t="shared" si="1"/>
        <v/>
      </c>
      <c r="AF25" s="124"/>
      <c r="AG25" s="134" t="str">
        <f t="shared" si="2"/>
        <v/>
      </c>
      <c r="AH25" s="299" t="str">
        <f t="shared" si="3"/>
        <v/>
      </c>
      <c r="AI25" s="299"/>
      <c r="AJ25" s="299"/>
      <c r="AK25" s="299"/>
      <c r="AL25" s="299"/>
      <c r="AM25" s="299"/>
      <c r="AN25" s="299"/>
      <c r="AO25" s="299"/>
      <c r="AP25" s="299"/>
      <c r="AQ25" s="300"/>
      <c r="AR25" s="299"/>
    </row>
    <row r="26" spans="1:44" s="134" customFormat="1" ht="13.2" hidden="1" thickTop="1" thickBot="1" x14ac:dyDescent="0.65">
      <c r="A26" s="175">
        <f t="shared" si="0"/>
        <v>0</v>
      </c>
      <c r="B26" s="182" t="s">
        <v>1555</v>
      </c>
      <c r="C26" s="190"/>
      <c r="D26" s="183" t="s">
        <v>1555</v>
      </c>
      <c r="E26" s="191" t="s">
        <v>1555</v>
      </c>
      <c r="F26" s="192"/>
      <c r="G26" s="123"/>
      <c r="H26" s="124"/>
      <c r="I26" s="123"/>
      <c r="J26" s="327"/>
      <c r="K26" s="328" t="str">
        <f>IF(B26="Top of list","(NOT USED)",TEXT(VLOOKUP(B26,'Component Lvl List'!$A$3:$C$135,2,0),"")&amp;C26&amp;"."&amp;TEXT(VLOOKUP(D26,'Device Descriptor List'!$A$3:$C$357,2,0),"")&amp;TEXT(VLOOKUP(E26,'Device Descriptor List'!$A$3:$C$357,2,0),"")&amp;F26)</f>
        <v>(NOT USED)</v>
      </c>
      <c r="L26" s="327" t="str">
        <f>IF(K26="(NOT USED)","",TEXT(VLOOKUP(B26,'Component Lvl List'!$A$3:$C$135,3,0),"")&amp;C26&amp;" "&amp;TEXT(VLOOKUP(D26,'Device Descriptor List'!$A$3:$C$357,3,0),"")&amp;" "&amp;TEXT(VLOOKUP(E26,'Device Descriptor List'!$A$3:$C$357,3,0),"")&amp;F26)</f>
        <v/>
      </c>
      <c r="M26" s="329" t="s">
        <v>1672</v>
      </c>
      <c r="N26" s="329" t="str">
        <f>IF(K26="(NOT USED)","",VLOOKUP(M26,'Inputs Devices'!$A$3:$C$22,2,0))</f>
        <v/>
      </c>
      <c r="O26" s="329" t="str">
        <f>IF(K26="(NOT USED)","",VLOOKUP(M26,'Inputs Devices'!$A$3:$C$22,3,0))</f>
        <v/>
      </c>
      <c r="P26" s="329"/>
      <c r="Q26" s="329"/>
      <c r="R26" s="329"/>
      <c r="S26" s="329"/>
      <c r="T26" s="329"/>
      <c r="U26" s="329"/>
      <c r="V26" s="329"/>
      <c r="W26" s="329"/>
      <c r="X26" s="329"/>
      <c r="Y26" s="329"/>
      <c r="Z26" s="329"/>
      <c r="AA26" s="329"/>
      <c r="AB26" s="123"/>
      <c r="AC26" s="124"/>
      <c r="AD26" s="123"/>
      <c r="AE26" s="134" t="str">
        <f t="shared" si="1"/>
        <v/>
      </c>
      <c r="AF26" s="124"/>
      <c r="AG26" s="134" t="str">
        <f t="shared" si="2"/>
        <v/>
      </c>
      <c r="AH26" s="299" t="str">
        <f t="shared" si="3"/>
        <v/>
      </c>
      <c r="AI26" s="299"/>
      <c r="AJ26" s="299"/>
      <c r="AK26" s="299"/>
      <c r="AL26" s="299"/>
      <c r="AM26" s="299"/>
      <c r="AN26" s="299"/>
      <c r="AO26" s="299"/>
      <c r="AP26" s="299"/>
      <c r="AQ26" s="300"/>
      <c r="AR26" s="299"/>
    </row>
    <row r="27" spans="1:44" s="134" customFormat="1" ht="13.2" hidden="1" thickTop="1" thickBot="1" x14ac:dyDescent="0.65">
      <c r="A27" s="175">
        <f t="shared" si="0"/>
        <v>0</v>
      </c>
      <c r="B27" s="182" t="s">
        <v>1555</v>
      </c>
      <c r="C27" s="190"/>
      <c r="D27" s="183" t="s">
        <v>1555</v>
      </c>
      <c r="E27" s="191" t="s">
        <v>1555</v>
      </c>
      <c r="F27" s="192"/>
      <c r="G27" s="123"/>
      <c r="H27" s="124"/>
      <c r="I27" s="123"/>
      <c r="J27" s="327"/>
      <c r="K27" s="328" t="str">
        <f>IF(B27="Top of list","(NOT USED)",TEXT(VLOOKUP(B27,'Component Lvl List'!$A$3:$C$135,2,0),"")&amp;C27&amp;"."&amp;TEXT(VLOOKUP(D27,'Device Descriptor List'!$A$3:$C$357,2,0),"")&amp;TEXT(VLOOKUP(E27,'Device Descriptor List'!$A$3:$C$357,2,0),"")&amp;F27)</f>
        <v>(NOT USED)</v>
      </c>
      <c r="L27" s="327" t="str">
        <f>IF(K27="(NOT USED)","",TEXT(VLOOKUP(B27,'Component Lvl List'!$A$3:$C$135,3,0),"")&amp;C27&amp;" "&amp;TEXT(VLOOKUP(D27,'Device Descriptor List'!$A$3:$C$357,3,0),"")&amp;" "&amp;TEXT(VLOOKUP(E27,'Device Descriptor List'!$A$3:$C$357,3,0),"")&amp;F27)</f>
        <v/>
      </c>
      <c r="M27" s="329" t="s">
        <v>1672</v>
      </c>
      <c r="N27" s="329" t="str">
        <f>IF(K27="(NOT USED)","",VLOOKUP(M27,'Inputs Devices'!$A$3:$C$22,2,0))</f>
        <v/>
      </c>
      <c r="O27" s="329" t="str">
        <f>IF(K27="(NOT USED)","",VLOOKUP(M27,'Inputs Devices'!$A$3:$C$22,3,0))</f>
        <v/>
      </c>
      <c r="P27" s="329"/>
      <c r="Q27" s="329"/>
      <c r="R27" s="329"/>
      <c r="S27" s="329"/>
      <c r="T27" s="329"/>
      <c r="U27" s="329"/>
      <c r="V27" s="329"/>
      <c r="W27" s="329"/>
      <c r="X27" s="329"/>
      <c r="Y27" s="329"/>
      <c r="Z27" s="329"/>
      <c r="AA27" s="329"/>
      <c r="AB27" s="123"/>
      <c r="AC27" s="124"/>
      <c r="AD27" s="123"/>
      <c r="AE27" s="134" t="str">
        <f t="shared" si="1"/>
        <v/>
      </c>
      <c r="AF27" s="124"/>
      <c r="AG27" s="134" t="str">
        <f t="shared" si="2"/>
        <v/>
      </c>
      <c r="AH27" s="299" t="str">
        <f t="shared" si="3"/>
        <v/>
      </c>
      <c r="AI27" s="299"/>
      <c r="AJ27" s="299"/>
      <c r="AK27" s="299"/>
      <c r="AL27" s="299"/>
      <c r="AM27" s="299"/>
      <c r="AN27" s="299"/>
      <c r="AO27" s="299"/>
      <c r="AP27" s="299"/>
      <c r="AQ27" s="300"/>
      <c r="AR27" s="299"/>
    </row>
    <row r="28" spans="1:44" s="134" customFormat="1" ht="13.2" hidden="1" thickTop="1" thickBot="1" x14ac:dyDescent="0.65">
      <c r="A28" s="175">
        <f t="shared" si="0"/>
        <v>0</v>
      </c>
      <c r="B28" s="182" t="s">
        <v>1555</v>
      </c>
      <c r="C28" s="190"/>
      <c r="D28" s="183" t="s">
        <v>1555</v>
      </c>
      <c r="E28" s="191" t="s">
        <v>1555</v>
      </c>
      <c r="F28" s="192"/>
      <c r="G28" s="123"/>
      <c r="H28" s="124"/>
      <c r="I28" s="123"/>
      <c r="J28" s="330"/>
      <c r="K28" s="331" t="str">
        <f>IF(B28="Top of list","(NOT USED)",TEXT(VLOOKUP(B28,'Component Lvl List'!$A$3:$C$135,2,0),"")&amp;C28&amp;"."&amp;TEXT(VLOOKUP(D28,'Device Descriptor List'!$A$3:$C$357,2,0),"")&amp;TEXT(VLOOKUP(E28,'Device Descriptor List'!$A$3:$C$357,2,0),"")&amp;F28)</f>
        <v>(NOT USED)</v>
      </c>
      <c r="L28" s="332" t="str">
        <f>IF(K28="(NOT USED)","",TEXT(VLOOKUP(B28,'Component Lvl List'!$A$3:$C$135,3,0),"")&amp;C28&amp;" "&amp;TEXT(VLOOKUP(D28,'Device Descriptor List'!$A$3:$C$357,3,0),"")&amp;" "&amp;TEXT(VLOOKUP(E28,'Device Descriptor List'!$A$3:$C$357,3,0),"")&amp;F28)</f>
        <v/>
      </c>
      <c r="M28" s="333" t="s">
        <v>1672</v>
      </c>
      <c r="N28" s="333" t="str">
        <f>IF(K28="(NOT USED)","",VLOOKUP(M28,'Inputs Devices'!$A$3:$C$22,2,0))</f>
        <v/>
      </c>
      <c r="O28" s="333" t="str">
        <f>IF(K28="(NOT USED)","",VLOOKUP(M28,'Inputs Devices'!$A$3:$C$22,3,0))</f>
        <v/>
      </c>
      <c r="P28" s="333"/>
      <c r="Q28" s="333"/>
      <c r="R28" s="333"/>
      <c r="S28" s="333"/>
      <c r="T28" s="333"/>
      <c r="U28" s="333"/>
      <c r="V28" s="333"/>
      <c r="W28" s="333"/>
      <c r="X28" s="333"/>
      <c r="Y28" s="333"/>
      <c r="Z28" s="333"/>
      <c r="AA28" s="333"/>
      <c r="AB28" s="123"/>
      <c r="AC28" s="124"/>
      <c r="AD28" s="123"/>
      <c r="AE28" s="134" t="str">
        <f t="shared" si="1"/>
        <v/>
      </c>
      <c r="AF28" s="124"/>
      <c r="AG28" s="134" t="str">
        <f t="shared" si="2"/>
        <v/>
      </c>
      <c r="AH28" s="299" t="str">
        <f t="shared" si="3"/>
        <v/>
      </c>
      <c r="AI28" s="299"/>
      <c r="AJ28" s="299"/>
      <c r="AK28" s="299"/>
      <c r="AL28" s="299"/>
      <c r="AM28" s="299"/>
      <c r="AN28" s="299"/>
      <c r="AO28" s="299"/>
      <c r="AP28" s="299"/>
      <c r="AQ28" s="300"/>
      <c r="AR28" s="299"/>
    </row>
    <row r="29" spans="1:44" s="134" customFormat="1" ht="13.2" hidden="1" thickTop="1" thickBot="1" x14ac:dyDescent="0.65">
      <c r="A29" s="175">
        <f t="shared" si="0"/>
        <v>0</v>
      </c>
      <c r="B29" s="182" t="s">
        <v>1555</v>
      </c>
      <c r="C29" s="190"/>
      <c r="D29" s="183" t="s">
        <v>1555</v>
      </c>
      <c r="E29" s="191" t="s">
        <v>1555</v>
      </c>
      <c r="F29" s="192"/>
      <c r="G29" s="123"/>
      <c r="H29" s="124"/>
      <c r="I29" s="123"/>
      <c r="J29" s="327"/>
      <c r="K29" s="328" t="str">
        <f>IF(B29="Top of list","(NOT USED)",TEXT(VLOOKUP(B29,'Component Lvl List'!$A$3:$C$135,2,0),"")&amp;C29&amp;"."&amp;TEXT(VLOOKUP(D29,'Device Descriptor List'!$A$3:$C$357,2,0),"")&amp;TEXT(VLOOKUP(E29,'Device Descriptor List'!$A$3:$C$357,2,0),"")&amp;F29)</f>
        <v>(NOT USED)</v>
      </c>
      <c r="L29" s="327" t="str">
        <f>IF(K29="(NOT USED)","",TEXT(VLOOKUP(B29,'Component Lvl List'!$A$3:$C$135,3,0),"")&amp;C29&amp;" "&amp;TEXT(VLOOKUP(D29,'Device Descriptor List'!$A$3:$C$357,3,0),"")&amp;" "&amp;TEXT(VLOOKUP(E29,'Device Descriptor List'!$A$3:$C$357,3,0),"")&amp;F29)</f>
        <v/>
      </c>
      <c r="M29" s="329" t="s">
        <v>1672</v>
      </c>
      <c r="N29" s="329" t="str">
        <f>IF(K29="(NOT USED)","",VLOOKUP(M29,'Inputs Devices'!$A$3:$C$22,2,0))</f>
        <v/>
      </c>
      <c r="O29" s="329" t="str">
        <f>IF(K29="(NOT USED)","",VLOOKUP(M29,'Inputs Devices'!$A$3:$C$22,3,0))</f>
        <v/>
      </c>
      <c r="P29" s="329"/>
      <c r="Q29" s="329"/>
      <c r="R29" s="329"/>
      <c r="S29" s="329"/>
      <c r="T29" s="329"/>
      <c r="U29" s="329"/>
      <c r="V29" s="329"/>
      <c r="W29" s="329"/>
      <c r="X29" s="329"/>
      <c r="Y29" s="329"/>
      <c r="Z29" s="329"/>
      <c r="AA29" s="329"/>
      <c r="AB29" s="123"/>
      <c r="AC29" s="124"/>
      <c r="AD29" s="123"/>
      <c r="AE29" s="134" t="str">
        <f t="shared" si="1"/>
        <v/>
      </c>
      <c r="AF29" s="124"/>
      <c r="AG29" s="134" t="str">
        <f t="shared" si="2"/>
        <v/>
      </c>
      <c r="AH29" s="299" t="str">
        <f t="shared" si="3"/>
        <v/>
      </c>
      <c r="AI29" s="299"/>
      <c r="AJ29" s="299"/>
      <c r="AK29" s="299"/>
      <c r="AL29" s="299"/>
      <c r="AM29" s="299"/>
      <c r="AN29" s="299"/>
      <c r="AO29" s="299"/>
      <c r="AP29" s="299"/>
      <c r="AQ29" s="300"/>
      <c r="AR29" s="299"/>
    </row>
    <row r="30" spans="1:44" s="134" customFormat="1" ht="13.2" hidden="1" thickTop="1" thickBot="1" x14ac:dyDescent="0.65">
      <c r="A30" s="175">
        <f t="shared" si="0"/>
        <v>0</v>
      </c>
      <c r="B30" s="182" t="s">
        <v>1555</v>
      </c>
      <c r="C30" s="190"/>
      <c r="D30" s="183" t="s">
        <v>1555</v>
      </c>
      <c r="E30" s="191" t="s">
        <v>1555</v>
      </c>
      <c r="F30" s="192"/>
      <c r="G30" s="123"/>
      <c r="H30" s="124"/>
      <c r="I30" s="123"/>
      <c r="J30" s="330"/>
      <c r="K30" s="331" t="str">
        <f>IF(B30="Top of list","(NOT USED)",TEXT(VLOOKUP(B30,'Component Lvl List'!$A$3:$C$135,2,0),"")&amp;C30&amp;"."&amp;TEXT(VLOOKUP(D30,'Device Descriptor List'!$A$3:$C$357,2,0),"")&amp;TEXT(VLOOKUP(E30,'Device Descriptor List'!$A$3:$C$357,2,0),"")&amp;F30)</f>
        <v>(NOT USED)</v>
      </c>
      <c r="L30" s="332" t="str">
        <f>IF(K30="(NOT USED)","",TEXT(VLOOKUP(B30,'Component Lvl List'!$A$3:$C$135,3,0),"")&amp;C30&amp;" "&amp;TEXT(VLOOKUP(D30,'Device Descriptor List'!$A$3:$C$357,3,0),"")&amp;" "&amp;TEXT(VLOOKUP(E30,'Device Descriptor List'!$A$3:$C$357,3,0),"")&amp;F30)</f>
        <v/>
      </c>
      <c r="M30" s="333" t="s">
        <v>1672</v>
      </c>
      <c r="N30" s="333" t="str">
        <f>IF(K30="(NOT USED)","",VLOOKUP(M30,'Inputs Devices'!$A$3:$C$22,2,0))</f>
        <v/>
      </c>
      <c r="O30" s="333" t="str">
        <f>IF(K30="(NOT USED)","",VLOOKUP(M30,'Inputs Devices'!$A$3:$C$22,3,0))</f>
        <v/>
      </c>
      <c r="P30" s="333"/>
      <c r="Q30" s="333"/>
      <c r="R30" s="333"/>
      <c r="S30" s="333"/>
      <c r="T30" s="333"/>
      <c r="U30" s="333"/>
      <c r="V30" s="333"/>
      <c r="W30" s="333"/>
      <c r="X30" s="333"/>
      <c r="Y30" s="333"/>
      <c r="Z30" s="333"/>
      <c r="AA30" s="333"/>
      <c r="AB30" s="123"/>
      <c r="AC30" s="124"/>
      <c r="AD30" s="123"/>
      <c r="AE30" s="134" t="str">
        <f t="shared" si="1"/>
        <v/>
      </c>
      <c r="AF30" s="124"/>
      <c r="AG30" s="134" t="str">
        <f t="shared" si="2"/>
        <v/>
      </c>
      <c r="AH30" s="299" t="str">
        <f t="shared" si="3"/>
        <v/>
      </c>
      <c r="AI30" s="299"/>
      <c r="AJ30" s="299"/>
      <c r="AK30" s="299"/>
      <c r="AL30" s="299"/>
      <c r="AM30" s="299"/>
      <c r="AN30" s="299"/>
      <c r="AO30" s="299"/>
      <c r="AP30" s="299"/>
      <c r="AQ30" s="300"/>
      <c r="AR30" s="299"/>
    </row>
    <row r="31" spans="1:44" s="134" customFormat="1" ht="13.2" hidden="1" thickTop="1" thickBot="1" x14ac:dyDescent="0.65">
      <c r="A31" s="175">
        <f t="shared" si="0"/>
        <v>0</v>
      </c>
      <c r="B31" s="182" t="s">
        <v>1555</v>
      </c>
      <c r="C31" s="190"/>
      <c r="D31" s="183" t="s">
        <v>1555</v>
      </c>
      <c r="E31" s="191" t="s">
        <v>1555</v>
      </c>
      <c r="F31" s="192"/>
      <c r="G31" s="123"/>
      <c r="H31" s="124"/>
      <c r="I31" s="123"/>
      <c r="J31" s="327"/>
      <c r="K31" s="328" t="str">
        <f>IF(B31="Top of list","(NOT USED)",TEXT(VLOOKUP(B31,'Component Lvl List'!$A$3:$C$135,2,0),"")&amp;C31&amp;"."&amp;TEXT(VLOOKUP(D31,'Device Descriptor List'!$A$3:$C$357,2,0),"")&amp;TEXT(VLOOKUP(E31,'Device Descriptor List'!$A$3:$C$357,2,0),"")&amp;F31)</f>
        <v>(NOT USED)</v>
      </c>
      <c r="L31" s="327" t="str">
        <f>IF(K31="(NOT USED)","",TEXT(VLOOKUP(B31,'Component Lvl List'!$A$3:$C$135,3,0),"")&amp;C31&amp;" "&amp;TEXT(VLOOKUP(D31,'Device Descriptor List'!$A$3:$C$357,3,0),"")&amp;" "&amp;TEXT(VLOOKUP(E31,'Device Descriptor List'!$A$3:$C$357,3,0),"")&amp;F31)</f>
        <v/>
      </c>
      <c r="M31" s="329" t="s">
        <v>1672</v>
      </c>
      <c r="N31" s="329" t="str">
        <f>IF(K31="(NOT USED)","",VLOOKUP(M31,'Inputs Devices'!$A$3:$C$22,2,0))</f>
        <v/>
      </c>
      <c r="O31" s="329" t="str">
        <f>IF(K31="(NOT USED)","",VLOOKUP(M31,'Inputs Devices'!$A$3:$C$22,3,0))</f>
        <v/>
      </c>
      <c r="P31" s="329"/>
      <c r="Q31" s="329"/>
      <c r="R31" s="329"/>
      <c r="S31" s="329"/>
      <c r="T31" s="329"/>
      <c r="U31" s="329"/>
      <c r="V31" s="329"/>
      <c r="W31" s="329"/>
      <c r="X31" s="329"/>
      <c r="Y31" s="329"/>
      <c r="Z31" s="329"/>
      <c r="AA31" s="329"/>
      <c r="AB31" s="123"/>
      <c r="AC31" s="124"/>
      <c r="AD31" s="123"/>
      <c r="AE31" s="134" t="str">
        <f t="shared" si="1"/>
        <v/>
      </c>
      <c r="AF31" s="124"/>
      <c r="AG31" s="134" t="str">
        <f t="shared" si="2"/>
        <v/>
      </c>
      <c r="AH31" s="299" t="str">
        <f t="shared" si="3"/>
        <v/>
      </c>
      <c r="AI31" s="299"/>
      <c r="AJ31" s="299"/>
      <c r="AK31" s="299"/>
      <c r="AL31" s="299"/>
      <c r="AM31" s="299"/>
      <c r="AN31" s="299"/>
      <c r="AO31" s="299"/>
      <c r="AP31" s="299"/>
      <c r="AQ31" s="300"/>
      <c r="AR31" s="299"/>
    </row>
    <row r="32" spans="1:44" s="135" customFormat="1" ht="13.2" hidden="1" thickTop="1" thickBot="1" x14ac:dyDescent="0.65">
      <c r="A32" s="174"/>
      <c r="G32" s="123"/>
      <c r="H32" s="124"/>
      <c r="I32" s="123"/>
      <c r="J32" s="325" t="s">
        <v>251</v>
      </c>
      <c r="K32" s="326"/>
      <c r="L32" s="326"/>
      <c r="M32" s="326"/>
      <c r="N32" s="326"/>
      <c r="O32" s="326"/>
      <c r="P32" s="326"/>
      <c r="Q32" s="326"/>
      <c r="R32" s="326"/>
      <c r="S32" s="326"/>
      <c r="T32" s="326"/>
      <c r="U32" s="326"/>
      <c r="V32" s="326"/>
      <c r="W32" s="326"/>
      <c r="X32" s="326"/>
      <c r="Y32" s="326"/>
      <c r="Z32" s="326"/>
      <c r="AA32" s="326"/>
      <c r="AB32" s="123"/>
      <c r="AC32" s="124"/>
      <c r="AD32" s="123"/>
      <c r="AE32" s="134" t="str">
        <f t="shared" si="1"/>
        <v>CentPl.CHW-?.</v>
      </c>
      <c r="AF32" s="124"/>
      <c r="AH32" s="297"/>
      <c r="AI32" s="297"/>
      <c r="AJ32" s="297"/>
      <c r="AK32" s="297"/>
      <c r="AL32" s="297"/>
      <c r="AM32" s="297"/>
      <c r="AN32" s="297"/>
      <c r="AO32" s="297"/>
      <c r="AP32" s="297"/>
      <c r="AQ32" s="298"/>
      <c r="AR32" s="297"/>
    </row>
    <row r="33" spans="1:44" s="134" customFormat="1" ht="13.2" thickTop="1" thickBot="1" x14ac:dyDescent="0.65">
      <c r="A33" s="175">
        <f t="shared" ref="A33:A69" si="4">IF(K33="(NOT USED)",0,$Y$5+$Y$6+(LEN(K33)))</f>
        <v>24</v>
      </c>
      <c r="B33" s="182" t="s">
        <v>424</v>
      </c>
      <c r="C33" s="190" t="s">
        <v>1696</v>
      </c>
      <c r="D33" s="183" t="s">
        <v>1047</v>
      </c>
      <c r="E33" s="191" t="s">
        <v>1555</v>
      </c>
      <c r="F33" s="192"/>
      <c r="G33" s="123"/>
      <c r="H33" s="124"/>
      <c r="I33" s="123"/>
      <c r="J33" s="327"/>
      <c r="K33" s="328" t="str">
        <f>IF(B33="Top of list","(NOT USED)",TEXT(VLOOKUP(B33,'Component Lvl List'!$A$3:$C$135,2,0),"")&amp;C33&amp;"."&amp;TEXT(VLOOKUP(D33,'Device Descriptor List'!$A$3:$C$357,2,0),"")&amp;TEXT(VLOOKUP(E33,'Device Descriptor List'!$A$3:$C$357,2,0),"")&amp;F33)</f>
        <v>CHWPmp-06.Cur</v>
      </c>
      <c r="L33" s="327" t="str">
        <f>IF(K33="(NOT USED)","",TEXT(VLOOKUP(B33,'Component Lvl List'!$A$3:$C$135,3,0),"")&amp;C33&amp;" "&amp;TEXT(VLOOKUP(D33,'Device Descriptor List'!$A$3:$C$357,3,0),"")&amp;" "&amp;TEXT(VLOOKUP(E33,'Device Descriptor List'!$A$3:$C$357,3,0),"")&amp;F33)</f>
        <v xml:space="preserve">Chilled Water Pump-06 Current </v>
      </c>
      <c r="M33" s="329" t="s">
        <v>259</v>
      </c>
      <c r="N33" s="329" t="str">
        <f>IF(K33="(NOT USED)","",VLOOKUP(M33,'Inputs Devices'!$A$3:$C$22,2,0))</f>
        <v xml:space="preserve">25 35 00 </v>
      </c>
      <c r="O33" s="329" t="str">
        <f>IF(K33="(NOT USED)","",VLOOKUP(M33,'Inputs Devices'!$A$3:$C$22,3,0))</f>
        <v>+/-2% full scale</v>
      </c>
      <c r="P33" s="329" t="s">
        <v>100</v>
      </c>
      <c r="Q33" s="329" t="s">
        <v>100</v>
      </c>
      <c r="R33" s="428" t="s">
        <v>53</v>
      </c>
      <c r="S33" s="427"/>
      <c r="T33" s="343">
        <v>60</v>
      </c>
      <c r="U33" s="343" t="s">
        <v>102</v>
      </c>
      <c r="V33" s="343" t="s">
        <v>194</v>
      </c>
      <c r="W33" s="343" t="s">
        <v>194</v>
      </c>
      <c r="X33" s="343" t="s">
        <v>102</v>
      </c>
      <c r="Y33" s="343" t="s">
        <v>194</v>
      </c>
      <c r="Z33" s="343" t="s">
        <v>194</v>
      </c>
      <c r="AA33" s="343" t="s">
        <v>1737</v>
      </c>
      <c r="AB33" s="123"/>
      <c r="AC33" s="124"/>
      <c r="AD33" s="123"/>
      <c r="AE33" s="134" t="str">
        <f t="shared" si="1"/>
        <v>CentPl.CHW-?.CHWPmp-06.Cur</v>
      </c>
      <c r="AF33" s="124"/>
      <c r="AG33" s="134" t="str">
        <f t="shared" ref="AG33:AG69" si="5">IF(OR(K33="",K33="(NOT USED)"),"",K33)</f>
        <v>CHWPmp-06.Cur</v>
      </c>
      <c r="AH33" s="299"/>
      <c r="AI33" s="299" t="str">
        <f t="shared" ref="AI33:AI69" si="6">IF(OR($AG33="",$M33="Existing"),"","X")</f>
        <v>X</v>
      </c>
      <c r="AJ33" s="299"/>
      <c r="AK33" s="299"/>
      <c r="AL33" s="299"/>
      <c r="AM33" s="299"/>
      <c r="AN33" s="299"/>
      <c r="AO33" s="299"/>
      <c r="AP33" s="299"/>
      <c r="AQ33" s="300"/>
      <c r="AR33" s="299"/>
    </row>
    <row r="34" spans="1:44" s="134" customFormat="1" ht="13.2" hidden="1" thickTop="1" thickBot="1" x14ac:dyDescent="0.65">
      <c r="A34" s="175">
        <f t="shared" si="4"/>
        <v>0</v>
      </c>
      <c r="B34" s="182" t="s">
        <v>1555</v>
      </c>
      <c r="C34" s="190"/>
      <c r="D34" s="183" t="s">
        <v>1555</v>
      </c>
      <c r="E34" s="191" t="s">
        <v>1555</v>
      </c>
      <c r="F34" s="192"/>
      <c r="G34" s="123"/>
      <c r="H34" s="124"/>
      <c r="I34" s="123"/>
      <c r="J34" s="330"/>
      <c r="K34" s="331" t="str">
        <f>IF(B34="Top of list","(NOT USED)",TEXT(VLOOKUP(B34,'Component Lvl List'!$A$3:$C$135,2,0),"")&amp;C34&amp;"."&amp;TEXT(VLOOKUP(D34,'Device Descriptor List'!$A$3:$C$357,2,0),"")&amp;TEXT(VLOOKUP(E34,'Device Descriptor List'!$A$3:$C$357,2,0),"")&amp;F34)</f>
        <v>(NOT USED)</v>
      </c>
      <c r="L34" s="332" t="str">
        <f>IF(K34="(NOT USED)","",TEXT(VLOOKUP(B34,'Component Lvl List'!$A$3:$C$135,3,0),"")&amp;C34&amp;" "&amp;TEXT(VLOOKUP(D34,'Device Descriptor List'!$A$3:$C$357,3,0),"")&amp;" "&amp;TEXT(VLOOKUP(E34,'Device Descriptor List'!$A$3:$C$357,3,0),"")&amp;F34)</f>
        <v/>
      </c>
      <c r="M34" s="333" t="s">
        <v>1672</v>
      </c>
      <c r="N34" s="333" t="str">
        <f>IF(K34="(NOT USED)","",VLOOKUP(M34,'Inputs Devices'!$A$3:$C$22,2,0))</f>
        <v/>
      </c>
      <c r="O34" s="333" t="str">
        <f>IF(K34="(NOT USED)","",VLOOKUP(M34,'Inputs Devices'!$A$3:$C$22,3,0))</f>
        <v/>
      </c>
      <c r="P34" s="333"/>
      <c r="Q34" s="333"/>
      <c r="R34" s="333"/>
      <c r="S34" s="333"/>
      <c r="T34" s="333"/>
      <c r="U34" s="333"/>
      <c r="V34" s="333"/>
      <c r="W34" s="333"/>
      <c r="X34" s="333"/>
      <c r="Y34" s="333"/>
      <c r="Z34" s="333"/>
      <c r="AA34" s="333"/>
      <c r="AB34" s="123"/>
      <c r="AC34" s="124"/>
      <c r="AD34" s="123"/>
      <c r="AE34" s="134" t="str">
        <f t="shared" si="1"/>
        <v/>
      </c>
      <c r="AF34" s="124"/>
      <c r="AG34" s="134" t="str">
        <f t="shared" si="5"/>
        <v/>
      </c>
      <c r="AH34" s="299"/>
      <c r="AI34" s="299" t="str">
        <f t="shared" si="6"/>
        <v/>
      </c>
      <c r="AJ34" s="299"/>
      <c r="AK34" s="299"/>
      <c r="AL34" s="299"/>
      <c r="AM34" s="299"/>
      <c r="AN34" s="299"/>
      <c r="AO34" s="299"/>
      <c r="AP34" s="299"/>
      <c r="AQ34" s="300"/>
      <c r="AR34" s="299"/>
    </row>
    <row r="35" spans="1:44" s="134" customFormat="1" ht="13.2" hidden="1" thickTop="1" thickBot="1" x14ac:dyDescent="0.65">
      <c r="A35" s="175">
        <f t="shared" si="4"/>
        <v>0</v>
      </c>
      <c r="B35" s="182" t="s">
        <v>1555</v>
      </c>
      <c r="C35" s="190"/>
      <c r="D35" s="183" t="s">
        <v>1555</v>
      </c>
      <c r="E35" s="191" t="s">
        <v>1555</v>
      </c>
      <c r="F35" s="192"/>
      <c r="G35" s="123"/>
      <c r="H35" s="124"/>
      <c r="I35" s="123"/>
      <c r="J35" s="327"/>
      <c r="K35" s="328" t="str">
        <f>IF(B35="Top of list","(NOT USED)",TEXT(VLOOKUP(B35,'Component Lvl List'!$A$3:$C$135,2,0),"")&amp;C35&amp;"."&amp;TEXT(VLOOKUP(D35,'Device Descriptor List'!$A$3:$C$357,2,0),"")&amp;TEXT(VLOOKUP(E35,'Device Descriptor List'!$A$3:$C$357,2,0),"")&amp;F35)</f>
        <v>(NOT USED)</v>
      </c>
      <c r="L35" s="327" t="str">
        <f>IF(K35="(NOT USED)","",TEXT(VLOOKUP(B35,'Component Lvl List'!$A$3:$C$135,3,0),"")&amp;C35&amp;" "&amp;TEXT(VLOOKUP(D35,'Device Descriptor List'!$A$3:$C$357,3,0),"")&amp;" "&amp;TEXT(VLOOKUP(E35,'Device Descriptor List'!$A$3:$C$357,3,0),"")&amp;F35)</f>
        <v/>
      </c>
      <c r="M35" s="329" t="s">
        <v>1672</v>
      </c>
      <c r="N35" s="329" t="str">
        <f>IF(K35="(NOT USED)","",VLOOKUP(M35,'Inputs Devices'!$A$3:$C$22,2,0))</f>
        <v/>
      </c>
      <c r="O35" s="329" t="str">
        <f>IF(K35="(NOT USED)","",VLOOKUP(M35,'Inputs Devices'!$A$3:$C$22,3,0))</f>
        <v/>
      </c>
      <c r="P35" s="329"/>
      <c r="Q35" s="329"/>
      <c r="R35" s="329"/>
      <c r="S35" s="329"/>
      <c r="T35" s="329"/>
      <c r="U35" s="329"/>
      <c r="V35" s="329"/>
      <c r="W35" s="329"/>
      <c r="X35" s="329"/>
      <c r="Y35" s="329"/>
      <c r="Z35" s="329"/>
      <c r="AA35" s="329"/>
      <c r="AB35" s="123"/>
      <c r="AC35" s="124"/>
      <c r="AD35" s="123"/>
      <c r="AE35" s="134" t="str">
        <f t="shared" si="1"/>
        <v/>
      </c>
      <c r="AF35" s="124"/>
      <c r="AG35" s="134" t="str">
        <f t="shared" si="5"/>
        <v/>
      </c>
      <c r="AH35" s="299"/>
      <c r="AI35" s="299" t="str">
        <f t="shared" si="6"/>
        <v/>
      </c>
      <c r="AJ35" s="299"/>
      <c r="AK35" s="299"/>
      <c r="AL35" s="299"/>
      <c r="AM35" s="299"/>
      <c r="AN35" s="299"/>
      <c r="AO35" s="299"/>
      <c r="AP35" s="299"/>
      <c r="AQ35" s="300"/>
      <c r="AR35" s="299"/>
    </row>
    <row r="36" spans="1:44" s="134" customFormat="1" ht="13.2" hidden="1" thickTop="1" thickBot="1" x14ac:dyDescent="0.65">
      <c r="A36" s="175">
        <f t="shared" si="4"/>
        <v>0</v>
      </c>
      <c r="B36" s="182" t="s">
        <v>1555</v>
      </c>
      <c r="C36" s="190"/>
      <c r="D36" s="183" t="s">
        <v>1555</v>
      </c>
      <c r="E36" s="191" t="s">
        <v>1555</v>
      </c>
      <c r="F36" s="192"/>
      <c r="G36" s="123"/>
      <c r="H36" s="124"/>
      <c r="I36" s="123"/>
      <c r="J36" s="330"/>
      <c r="K36" s="331" t="str">
        <f>IF(B36="Top of list","(NOT USED)",TEXT(VLOOKUP(B36,'Component Lvl List'!$A$3:$C$135,2,0),"")&amp;C36&amp;"."&amp;TEXT(VLOOKUP(D36,'Device Descriptor List'!$A$3:$C$357,2,0),"")&amp;TEXT(VLOOKUP(E36,'Device Descriptor List'!$A$3:$C$357,2,0),"")&amp;F36)</f>
        <v>(NOT USED)</v>
      </c>
      <c r="L36" s="332" t="str">
        <f>IF(K36="(NOT USED)","",TEXT(VLOOKUP(B36,'Component Lvl List'!$A$3:$C$135,3,0),"")&amp;C36&amp;" "&amp;TEXT(VLOOKUP(D36,'Device Descriptor List'!$A$3:$C$357,3,0),"")&amp;" "&amp;TEXT(VLOOKUP(E36,'Device Descriptor List'!$A$3:$C$357,3,0),"")&amp;F36)</f>
        <v/>
      </c>
      <c r="M36" s="333" t="s">
        <v>1672</v>
      </c>
      <c r="N36" s="333" t="str">
        <f>IF(K36="(NOT USED)","",VLOOKUP(M36,'Inputs Devices'!$A$3:$C$22,2,0))</f>
        <v/>
      </c>
      <c r="O36" s="333" t="str">
        <f>IF(K36="(NOT USED)","",VLOOKUP(M36,'Inputs Devices'!$A$3:$C$22,3,0))</f>
        <v/>
      </c>
      <c r="P36" s="333"/>
      <c r="Q36" s="333"/>
      <c r="R36" s="333"/>
      <c r="S36" s="333"/>
      <c r="T36" s="333"/>
      <c r="U36" s="333"/>
      <c r="V36" s="333"/>
      <c r="W36" s="333"/>
      <c r="X36" s="333"/>
      <c r="Y36" s="333"/>
      <c r="Z36" s="333"/>
      <c r="AA36" s="333"/>
      <c r="AB36" s="123"/>
      <c r="AC36" s="124"/>
      <c r="AD36" s="123"/>
      <c r="AE36" s="134" t="str">
        <f t="shared" si="1"/>
        <v/>
      </c>
      <c r="AF36" s="124"/>
      <c r="AG36" s="134" t="str">
        <f t="shared" si="5"/>
        <v/>
      </c>
      <c r="AH36" s="299"/>
      <c r="AI36" s="299" t="str">
        <f t="shared" si="6"/>
        <v/>
      </c>
      <c r="AJ36" s="299"/>
      <c r="AK36" s="299"/>
      <c r="AL36" s="299"/>
      <c r="AM36" s="299"/>
      <c r="AN36" s="299"/>
      <c r="AO36" s="299"/>
      <c r="AP36" s="299"/>
      <c r="AQ36" s="300"/>
      <c r="AR36" s="299"/>
    </row>
    <row r="37" spans="1:44" s="134" customFormat="1" ht="13.2" hidden="1" thickTop="1" thickBot="1" x14ac:dyDescent="0.65">
      <c r="A37" s="175">
        <f t="shared" si="4"/>
        <v>0</v>
      </c>
      <c r="B37" s="182" t="s">
        <v>1555</v>
      </c>
      <c r="C37" s="190"/>
      <c r="D37" s="183" t="s">
        <v>1555</v>
      </c>
      <c r="E37" s="191" t="s">
        <v>1555</v>
      </c>
      <c r="F37" s="192"/>
      <c r="G37" s="123"/>
      <c r="H37" s="124"/>
      <c r="I37" s="123"/>
      <c r="J37" s="327"/>
      <c r="K37" s="328" t="str">
        <f>IF(B37="Top of list","(NOT USED)",TEXT(VLOOKUP(B37,'Component Lvl List'!$A$3:$C$135,2,0),"")&amp;C37&amp;"."&amp;TEXT(VLOOKUP(D37,'Device Descriptor List'!$A$3:$C$357,2,0),"")&amp;TEXT(VLOOKUP(E37,'Device Descriptor List'!$A$3:$C$357,2,0),"")&amp;F37)</f>
        <v>(NOT USED)</v>
      </c>
      <c r="L37" s="327" t="str">
        <f>IF(K37="(NOT USED)","",TEXT(VLOOKUP(B37,'Component Lvl List'!$A$3:$C$135,3,0),"")&amp;C37&amp;" "&amp;TEXT(VLOOKUP(D37,'Device Descriptor List'!$A$3:$C$357,3,0),"")&amp;" "&amp;TEXT(VLOOKUP(E37,'Device Descriptor List'!$A$3:$C$357,3,0),"")&amp;F37)</f>
        <v/>
      </c>
      <c r="M37" s="329" t="s">
        <v>1672</v>
      </c>
      <c r="N37" s="329" t="str">
        <f>IF(K37="(NOT USED)","",VLOOKUP(M37,'Inputs Devices'!$A$3:$C$22,2,0))</f>
        <v/>
      </c>
      <c r="O37" s="329" t="str">
        <f>IF(K37="(NOT USED)","",VLOOKUP(M37,'Inputs Devices'!$A$3:$C$22,3,0))</f>
        <v/>
      </c>
      <c r="P37" s="329"/>
      <c r="Q37" s="329"/>
      <c r="R37" s="329"/>
      <c r="S37" s="329"/>
      <c r="T37" s="329"/>
      <c r="U37" s="329"/>
      <c r="V37" s="329"/>
      <c r="W37" s="329"/>
      <c r="X37" s="329"/>
      <c r="Y37" s="329"/>
      <c r="Z37" s="329"/>
      <c r="AA37" s="329"/>
      <c r="AB37" s="123"/>
      <c r="AC37" s="124"/>
      <c r="AD37" s="123"/>
      <c r="AE37" s="134" t="str">
        <f t="shared" si="1"/>
        <v/>
      </c>
      <c r="AF37" s="124"/>
      <c r="AG37" s="134" t="str">
        <f t="shared" si="5"/>
        <v/>
      </c>
      <c r="AH37" s="299"/>
      <c r="AI37" s="299" t="str">
        <f t="shared" si="6"/>
        <v/>
      </c>
      <c r="AJ37" s="299"/>
      <c r="AK37" s="299"/>
      <c r="AL37" s="299"/>
      <c r="AM37" s="299"/>
      <c r="AN37" s="299"/>
      <c r="AO37" s="299"/>
      <c r="AP37" s="299"/>
      <c r="AQ37" s="300"/>
      <c r="AR37" s="299"/>
    </row>
    <row r="38" spans="1:44" s="134" customFormat="1" ht="13.2" hidden="1" thickTop="1" thickBot="1" x14ac:dyDescent="0.65">
      <c r="A38" s="175">
        <f t="shared" si="4"/>
        <v>0</v>
      </c>
      <c r="B38" s="182" t="s">
        <v>1555</v>
      </c>
      <c r="C38" s="190"/>
      <c r="D38" s="183" t="s">
        <v>1555</v>
      </c>
      <c r="E38" s="191" t="s">
        <v>1555</v>
      </c>
      <c r="F38" s="192"/>
      <c r="G38" s="123"/>
      <c r="H38" s="124"/>
      <c r="I38" s="123"/>
      <c r="J38" s="330"/>
      <c r="K38" s="331" t="str">
        <f>IF(B38="Top of list","(NOT USED)",TEXT(VLOOKUP(B38,'Component Lvl List'!$A$3:$C$135,2,0),"")&amp;C38&amp;"."&amp;TEXT(VLOOKUP(D38,'Device Descriptor List'!$A$3:$C$357,2,0),"")&amp;TEXT(VLOOKUP(E38,'Device Descriptor List'!$A$3:$C$357,2,0),"")&amp;F38)</f>
        <v>(NOT USED)</v>
      </c>
      <c r="L38" s="332" t="str">
        <f>IF(K38="(NOT USED)","",TEXT(VLOOKUP(B38,'Component Lvl List'!$A$3:$C$135,3,0),"")&amp;C38&amp;" "&amp;TEXT(VLOOKUP(D38,'Device Descriptor List'!$A$3:$C$357,3,0),"")&amp;" "&amp;TEXT(VLOOKUP(E38,'Device Descriptor List'!$A$3:$C$357,3,0),"")&amp;F38)</f>
        <v/>
      </c>
      <c r="M38" s="333" t="s">
        <v>1672</v>
      </c>
      <c r="N38" s="333" t="str">
        <f>IF(K38="(NOT USED)","",VLOOKUP(M38,'Inputs Devices'!$A$3:$C$22,2,0))</f>
        <v/>
      </c>
      <c r="O38" s="333" t="str">
        <f>IF(K38="(NOT USED)","",VLOOKUP(M38,'Inputs Devices'!$A$3:$C$22,3,0))</f>
        <v/>
      </c>
      <c r="P38" s="333"/>
      <c r="Q38" s="333"/>
      <c r="R38" s="333"/>
      <c r="S38" s="333"/>
      <c r="T38" s="333"/>
      <c r="U38" s="333"/>
      <c r="V38" s="333"/>
      <c r="W38" s="333"/>
      <c r="X38" s="333"/>
      <c r="Y38" s="333"/>
      <c r="Z38" s="333"/>
      <c r="AA38" s="333"/>
      <c r="AB38" s="123"/>
      <c r="AC38" s="124"/>
      <c r="AD38" s="123"/>
      <c r="AE38" s="134" t="str">
        <f t="shared" si="1"/>
        <v/>
      </c>
      <c r="AF38" s="124"/>
      <c r="AG38" s="134" t="str">
        <f t="shared" si="5"/>
        <v/>
      </c>
      <c r="AH38" s="299"/>
      <c r="AI38" s="299" t="str">
        <f t="shared" si="6"/>
        <v/>
      </c>
      <c r="AJ38" s="299"/>
      <c r="AK38" s="299"/>
      <c r="AL38" s="299"/>
      <c r="AM38" s="299"/>
      <c r="AN38" s="299"/>
      <c r="AO38" s="299"/>
      <c r="AP38" s="299"/>
      <c r="AQ38" s="300"/>
      <c r="AR38" s="299"/>
    </row>
    <row r="39" spans="1:44" s="134" customFormat="1" ht="13.2" hidden="1" thickTop="1" thickBot="1" x14ac:dyDescent="0.65">
      <c r="A39" s="175">
        <f t="shared" si="4"/>
        <v>0</v>
      </c>
      <c r="B39" s="182" t="s">
        <v>1555</v>
      </c>
      <c r="C39" s="190"/>
      <c r="D39" s="183" t="s">
        <v>1555</v>
      </c>
      <c r="E39" s="191" t="s">
        <v>1555</v>
      </c>
      <c r="F39" s="192"/>
      <c r="G39" s="123"/>
      <c r="H39" s="124"/>
      <c r="I39" s="123"/>
      <c r="J39" s="327"/>
      <c r="K39" s="328" t="str">
        <f>IF(B39="Top of list","(NOT USED)",TEXT(VLOOKUP(B39,'Component Lvl List'!$A$3:$C$135,2,0),"")&amp;C39&amp;"."&amp;TEXT(VLOOKUP(D39,'Device Descriptor List'!$A$3:$C$357,2,0),"")&amp;TEXT(VLOOKUP(E39,'Device Descriptor List'!$A$3:$C$357,2,0),"")&amp;F39)</f>
        <v>(NOT USED)</v>
      </c>
      <c r="L39" s="327" t="str">
        <f>IF(K39="(NOT USED)","",TEXT(VLOOKUP(B39,'Component Lvl List'!$A$3:$C$135,3,0),"")&amp;C39&amp;" "&amp;TEXT(VLOOKUP(D39,'Device Descriptor List'!$A$3:$C$357,3,0),"")&amp;" "&amp;TEXT(VLOOKUP(E39,'Device Descriptor List'!$A$3:$C$357,3,0),"")&amp;F39)</f>
        <v/>
      </c>
      <c r="M39" s="329" t="s">
        <v>1672</v>
      </c>
      <c r="N39" s="329" t="str">
        <f>IF(K39="(NOT USED)","",VLOOKUP(M39,'Inputs Devices'!$A$3:$C$22,2,0))</f>
        <v/>
      </c>
      <c r="O39" s="329" t="str">
        <f>IF(K39="(NOT USED)","",VLOOKUP(M39,'Inputs Devices'!$A$3:$C$22,3,0))</f>
        <v/>
      </c>
      <c r="P39" s="329"/>
      <c r="Q39" s="329"/>
      <c r="R39" s="329"/>
      <c r="S39" s="329"/>
      <c r="T39" s="329"/>
      <c r="U39" s="329"/>
      <c r="V39" s="329"/>
      <c r="W39" s="329"/>
      <c r="X39" s="329"/>
      <c r="Y39" s="329"/>
      <c r="Z39" s="329"/>
      <c r="AA39" s="329"/>
      <c r="AB39" s="123"/>
      <c r="AC39" s="124"/>
      <c r="AD39" s="123"/>
      <c r="AE39" s="134" t="str">
        <f t="shared" si="1"/>
        <v/>
      </c>
      <c r="AF39" s="124"/>
      <c r="AG39" s="134" t="str">
        <f t="shared" si="5"/>
        <v/>
      </c>
      <c r="AH39" s="299"/>
      <c r="AI39" s="299" t="str">
        <f t="shared" si="6"/>
        <v/>
      </c>
      <c r="AJ39" s="299"/>
      <c r="AK39" s="299"/>
      <c r="AL39" s="299"/>
      <c r="AM39" s="299"/>
      <c r="AN39" s="299"/>
      <c r="AO39" s="299"/>
      <c r="AP39" s="299"/>
      <c r="AQ39" s="300"/>
      <c r="AR39" s="299"/>
    </row>
    <row r="40" spans="1:44" s="134" customFormat="1" ht="13.2" hidden="1" thickTop="1" thickBot="1" x14ac:dyDescent="0.65">
      <c r="A40" s="175">
        <f t="shared" si="4"/>
        <v>0</v>
      </c>
      <c r="B40" s="182" t="s">
        <v>1555</v>
      </c>
      <c r="C40" s="190"/>
      <c r="D40" s="183" t="s">
        <v>1555</v>
      </c>
      <c r="E40" s="191" t="s">
        <v>1555</v>
      </c>
      <c r="F40" s="192"/>
      <c r="G40" s="123"/>
      <c r="H40" s="124"/>
      <c r="I40" s="123"/>
      <c r="J40" s="330"/>
      <c r="K40" s="331" t="str">
        <f>IF(B40="Top of list","(NOT USED)",TEXT(VLOOKUP(B40,'Component Lvl List'!$A$3:$C$135,2,0),"")&amp;C40&amp;"."&amp;TEXT(VLOOKUP(D40,'Device Descriptor List'!$A$3:$C$357,2,0),"")&amp;TEXT(VLOOKUP(E40,'Device Descriptor List'!$A$3:$C$357,2,0),"")&amp;F40)</f>
        <v>(NOT USED)</v>
      </c>
      <c r="L40" s="332" t="str">
        <f>IF(K40="(NOT USED)","",TEXT(VLOOKUP(B40,'Component Lvl List'!$A$3:$C$135,3,0),"")&amp;C40&amp;" "&amp;TEXT(VLOOKUP(D40,'Device Descriptor List'!$A$3:$C$357,3,0),"")&amp;" "&amp;TEXT(VLOOKUP(E40,'Device Descriptor List'!$A$3:$C$357,3,0),"")&amp;F40)</f>
        <v/>
      </c>
      <c r="M40" s="333" t="s">
        <v>1672</v>
      </c>
      <c r="N40" s="333" t="str">
        <f>IF(K40="(NOT USED)","",VLOOKUP(M40,'Inputs Devices'!$A$3:$C$22,2,0))</f>
        <v/>
      </c>
      <c r="O40" s="333" t="str">
        <f>IF(K40="(NOT USED)","",VLOOKUP(M40,'Inputs Devices'!$A$3:$C$22,3,0))</f>
        <v/>
      </c>
      <c r="P40" s="333"/>
      <c r="Q40" s="333"/>
      <c r="R40" s="333"/>
      <c r="S40" s="333"/>
      <c r="T40" s="333"/>
      <c r="U40" s="333"/>
      <c r="V40" s="333"/>
      <c r="W40" s="333"/>
      <c r="X40" s="333"/>
      <c r="Y40" s="333"/>
      <c r="Z40" s="333"/>
      <c r="AA40" s="333"/>
      <c r="AB40" s="123"/>
      <c r="AC40" s="124"/>
      <c r="AD40" s="123"/>
      <c r="AE40" s="134" t="str">
        <f t="shared" si="1"/>
        <v/>
      </c>
      <c r="AF40" s="124"/>
      <c r="AG40" s="134" t="str">
        <f t="shared" si="5"/>
        <v/>
      </c>
      <c r="AH40" s="299"/>
      <c r="AI40" s="299" t="str">
        <f t="shared" si="6"/>
        <v/>
      </c>
      <c r="AJ40" s="299"/>
      <c r="AK40" s="299"/>
      <c r="AL40" s="299"/>
      <c r="AM40" s="299"/>
      <c r="AN40" s="299"/>
      <c r="AO40" s="299"/>
      <c r="AP40" s="299"/>
      <c r="AQ40" s="300"/>
      <c r="AR40" s="299"/>
    </row>
    <row r="41" spans="1:44" s="134" customFormat="1" ht="13.2" hidden="1" thickTop="1" thickBot="1" x14ac:dyDescent="0.65">
      <c r="A41" s="175">
        <f t="shared" si="4"/>
        <v>0</v>
      </c>
      <c r="B41" s="182" t="s">
        <v>1555</v>
      </c>
      <c r="C41" s="190"/>
      <c r="D41" s="183" t="s">
        <v>1555</v>
      </c>
      <c r="E41" s="191" t="s">
        <v>1555</v>
      </c>
      <c r="F41" s="192"/>
      <c r="G41" s="123"/>
      <c r="H41" s="124"/>
      <c r="I41" s="123"/>
      <c r="J41" s="327"/>
      <c r="K41" s="328" t="str">
        <f>IF(B41="Top of list","(NOT USED)",TEXT(VLOOKUP(B41,'Component Lvl List'!$A$3:$C$135,2,0),"")&amp;C41&amp;"."&amp;TEXT(VLOOKUP(D41,'Device Descriptor List'!$A$3:$C$357,2,0),"")&amp;TEXT(VLOOKUP(E41,'Device Descriptor List'!$A$3:$C$357,2,0),"")&amp;F41)</f>
        <v>(NOT USED)</v>
      </c>
      <c r="L41" s="327" t="str">
        <f>IF(K41="(NOT USED)","",TEXT(VLOOKUP(B41,'Component Lvl List'!$A$3:$C$135,3,0),"")&amp;C41&amp;" "&amp;TEXT(VLOOKUP(D41,'Device Descriptor List'!$A$3:$C$357,3,0),"")&amp;" "&amp;TEXT(VLOOKUP(E41,'Device Descriptor List'!$A$3:$C$357,3,0),"")&amp;F41)</f>
        <v/>
      </c>
      <c r="M41" s="329" t="s">
        <v>1672</v>
      </c>
      <c r="N41" s="329" t="str">
        <f>IF(K41="(NOT USED)","",VLOOKUP(M41,'Inputs Devices'!$A$3:$C$22,2,0))</f>
        <v/>
      </c>
      <c r="O41" s="329" t="str">
        <f>IF(K41="(NOT USED)","",VLOOKUP(M41,'Inputs Devices'!$A$3:$C$22,3,0))</f>
        <v/>
      </c>
      <c r="P41" s="329"/>
      <c r="Q41" s="329"/>
      <c r="R41" s="329"/>
      <c r="S41" s="329"/>
      <c r="T41" s="329"/>
      <c r="U41" s="329"/>
      <c r="V41" s="329"/>
      <c r="W41" s="329"/>
      <c r="X41" s="329"/>
      <c r="Y41" s="329"/>
      <c r="Z41" s="329"/>
      <c r="AA41" s="329"/>
      <c r="AB41" s="123"/>
      <c r="AC41" s="124"/>
      <c r="AD41" s="123"/>
      <c r="AE41" s="134" t="str">
        <f t="shared" si="1"/>
        <v/>
      </c>
      <c r="AF41" s="124"/>
      <c r="AG41" s="134" t="str">
        <f t="shared" si="5"/>
        <v/>
      </c>
      <c r="AH41" s="299"/>
      <c r="AI41" s="299" t="str">
        <f t="shared" si="6"/>
        <v/>
      </c>
      <c r="AJ41" s="299"/>
      <c r="AK41" s="299"/>
      <c r="AL41" s="299"/>
      <c r="AM41" s="299"/>
      <c r="AN41" s="299"/>
      <c r="AO41" s="299"/>
      <c r="AP41" s="299"/>
      <c r="AQ41" s="300"/>
      <c r="AR41" s="299"/>
    </row>
    <row r="42" spans="1:44" s="134" customFormat="1" ht="13.2" hidden="1" thickTop="1" thickBot="1" x14ac:dyDescent="0.65">
      <c r="A42" s="175">
        <f t="shared" si="4"/>
        <v>0</v>
      </c>
      <c r="B42" s="182" t="s">
        <v>1555</v>
      </c>
      <c r="C42" s="190"/>
      <c r="D42" s="183" t="s">
        <v>1555</v>
      </c>
      <c r="E42" s="191" t="s">
        <v>1555</v>
      </c>
      <c r="F42" s="192"/>
      <c r="G42" s="123"/>
      <c r="H42" s="124"/>
      <c r="I42" s="123"/>
      <c r="J42" s="330"/>
      <c r="K42" s="331" t="str">
        <f>IF(B42="Top of list","(NOT USED)",TEXT(VLOOKUP(B42,'Component Lvl List'!$A$3:$C$135,2,0),"")&amp;C42&amp;"."&amp;TEXT(VLOOKUP(D42,'Device Descriptor List'!$A$3:$C$357,2,0),"")&amp;TEXT(VLOOKUP(E42,'Device Descriptor List'!$A$3:$C$357,2,0),"")&amp;F42)</f>
        <v>(NOT USED)</v>
      </c>
      <c r="L42" s="332" t="str">
        <f>IF(K42="(NOT USED)","",TEXT(VLOOKUP(B42,'Component Lvl List'!$A$3:$C$135,3,0),"")&amp;C42&amp;" "&amp;TEXT(VLOOKUP(D42,'Device Descriptor List'!$A$3:$C$357,3,0),"")&amp;" "&amp;TEXT(VLOOKUP(E42,'Device Descriptor List'!$A$3:$C$357,3,0),"")&amp;F42)</f>
        <v/>
      </c>
      <c r="M42" s="333" t="s">
        <v>1672</v>
      </c>
      <c r="N42" s="333" t="str">
        <f>IF(K42="(NOT USED)","",VLOOKUP(M42,'Inputs Devices'!$A$3:$C$22,2,0))</f>
        <v/>
      </c>
      <c r="O42" s="333" t="str">
        <f>IF(K42="(NOT USED)","",VLOOKUP(M42,'Inputs Devices'!$A$3:$C$22,3,0))</f>
        <v/>
      </c>
      <c r="P42" s="333"/>
      <c r="Q42" s="333"/>
      <c r="R42" s="333"/>
      <c r="S42" s="333"/>
      <c r="T42" s="333"/>
      <c r="U42" s="333"/>
      <c r="V42" s="333"/>
      <c r="W42" s="333"/>
      <c r="X42" s="333"/>
      <c r="Y42" s="333"/>
      <c r="Z42" s="333"/>
      <c r="AA42" s="333"/>
      <c r="AB42" s="123"/>
      <c r="AC42" s="124"/>
      <c r="AD42" s="123"/>
      <c r="AE42" s="134" t="str">
        <f t="shared" si="1"/>
        <v/>
      </c>
      <c r="AF42" s="124"/>
      <c r="AG42" s="134" t="str">
        <f t="shared" si="5"/>
        <v/>
      </c>
      <c r="AH42" s="299"/>
      <c r="AI42" s="299" t="str">
        <f t="shared" si="6"/>
        <v/>
      </c>
      <c r="AJ42" s="299"/>
      <c r="AK42" s="299"/>
      <c r="AL42" s="299"/>
      <c r="AM42" s="299"/>
      <c r="AN42" s="299"/>
      <c r="AO42" s="299"/>
      <c r="AP42" s="299"/>
      <c r="AQ42" s="300"/>
      <c r="AR42" s="299"/>
    </row>
    <row r="43" spans="1:44" s="134" customFormat="1" ht="13.2" hidden="1" thickTop="1" thickBot="1" x14ac:dyDescent="0.65">
      <c r="A43" s="175">
        <f t="shared" si="4"/>
        <v>0</v>
      </c>
      <c r="B43" s="182" t="s">
        <v>1555</v>
      </c>
      <c r="C43" s="190"/>
      <c r="D43" s="183" t="s">
        <v>1555</v>
      </c>
      <c r="E43" s="191" t="s">
        <v>1555</v>
      </c>
      <c r="F43" s="192"/>
      <c r="G43" s="123"/>
      <c r="H43" s="124"/>
      <c r="I43" s="123"/>
      <c r="J43" s="327"/>
      <c r="K43" s="328" t="str">
        <f>IF(B43="Top of list","(NOT USED)",TEXT(VLOOKUP(B43,'Component Lvl List'!$A$3:$C$135,2,0),"")&amp;C43&amp;"."&amp;TEXT(VLOOKUP(D43,'Device Descriptor List'!$A$3:$C$357,2,0),"")&amp;TEXT(VLOOKUP(E43,'Device Descriptor List'!$A$3:$C$357,2,0),"")&amp;F43)</f>
        <v>(NOT USED)</v>
      </c>
      <c r="L43" s="327" t="str">
        <f>IF(K43="(NOT USED)","",TEXT(VLOOKUP(B43,'Component Lvl List'!$A$3:$C$135,3,0),"")&amp;C43&amp;" "&amp;TEXT(VLOOKUP(D43,'Device Descriptor List'!$A$3:$C$357,3,0),"")&amp;" "&amp;TEXT(VLOOKUP(E43,'Device Descriptor List'!$A$3:$C$357,3,0),"")&amp;F43)</f>
        <v/>
      </c>
      <c r="M43" s="329" t="s">
        <v>1672</v>
      </c>
      <c r="N43" s="329" t="str">
        <f>IF(K43="(NOT USED)","",VLOOKUP(M43,'Inputs Devices'!$A$3:$C$22,2,0))</f>
        <v/>
      </c>
      <c r="O43" s="329" t="str">
        <f>IF(K43="(NOT USED)","",VLOOKUP(M43,'Inputs Devices'!$A$3:$C$22,3,0))</f>
        <v/>
      </c>
      <c r="P43" s="329"/>
      <c r="Q43" s="329"/>
      <c r="R43" s="329"/>
      <c r="S43" s="329"/>
      <c r="T43" s="329"/>
      <c r="U43" s="329"/>
      <c r="V43" s="329"/>
      <c r="W43" s="329"/>
      <c r="X43" s="329"/>
      <c r="Y43" s="329"/>
      <c r="Z43" s="329"/>
      <c r="AA43" s="329"/>
      <c r="AB43" s="123"/>
      <c r="AC43" s="124"/>
      <c r="AD43" s="123"/>
      <c r="AE43" s="134" t="str">
        <f t="shared" si="1"/>
        <v/>
      </c>
      <c r="AF43" s="124"/>
      <c r="AG43" s="134" t="str">
        <f t="shared" si="5"/>
        <v/>
      </c>
      <c r="AH43" s="299"/>
      <c r="AI43" s="299" t="str">
        <f t="shared" si="6"/>
        <v/>
      </c>
      <c r="AJ43" s="299"/>
      <c r="AK43" s="299"/>
      <c r="AL43" s="299"/>
      <c r="AM43" s="299"/>
      <c r="AN43" s="299"/>
      <c r="AO43" s="299"/>
      <c r="AP43" s="299"/>
      <c r="AQ43" s="300"/>
      <c r="AR43" s="299"/>
    </row>
    <row r="44" spans="1:44" s="134" customFormat="1" ht="13.2" hidden="1" thickTop="1" thickBot="1" x14ac:dyDescent="0.65">
      <c r="A44" s="175">
        <f t="shared" si="4"/>
        <v>0</v>
      </c>
      <c r="B44" s="182" t="s">
        <v>1555</v>
      </c>
      <c r="C44" s="190"/>
      <c r="D44" s="183" t="s">
        <v>1555</v>
      </c>
      <c r="E44" s="191" t="s">
        <v>1555</v>
      </c>
      <c r="F44" s="192"/>
      <c r="G44" s="123"/>
      <c r="H44" s="124"/>
      <c r="I44" s="123"/>
      <c r="J44" s="330"/>
      <c r="K44" s="331" t="str">
        <f>IF(B44="Top of list","(NOT USED)",TEXT(VLOOKUP(B44,'Component Lvl List'!$A$3:$C$135,2,0),"")&amp;C44&amp;"."&amp;TEXT(VLOOKUP(D44,'Device Descriptor List'!$A$3:$C$357,2,0),"")&amp;TEXT(VLOOKUP(E44,'Device Descriptor List'!$A$3:$C$357,2,0),"")&amp;F44)</f>
        <v>(NOT USED)</v>
      </c>
      <c r="L44" s="332" t="str">
        <f>IF(K44="(NOT USED)","",TEXT(VLOOKUP(B44,'Component Lvl List'!$A$3:$C$135,3,0),"")&amp;C44&amp;" "&amp;TEXT(VLOOKUP(D44,'Device Descriptor List'!$A$3:$C$357,3,0),"")&amp;" "&amp;TEXT(VLOOKUP(E44,'Device Descriptor List'!$A$3:$C$357,3,0),"")&amp;F44)</f>
        <v/>
      </c>
      <c r="M44" s="333" t="s">
        <v>1672</v>
      </c>
      <c r="N44" s="333" t="str">
        <f>IF(K44="(NOT USED)","",VLOOKUP(M44,'Inputs Devices'!$A$3:$C$22,2,0))</f>
        <v/>
      </c>
      <c r="O44" s="333" t="str">
        <f>IF(K44="(NOT USED)","",VLOOKUP(M44,'Inputs Devices'!$A$3:$C$22,3,0))</f>
        <v/>
      </c>
      <c r="P44" s="333"/>
      <c r="Q44" s="333"/>
      <c r="R44" s="333"/>
      <c r="S44" s="333"/>
      <c r="T44" s="333"/>
      <c r="U44" s="333"/>
      <c r="V44" s="333"/>
      <c r="W44" s="333"/>
      <c r="X44" s="333"/>
      <c r="Y44" s="333"/>
      <c r="Z44" s="333"/>
      <c r="AA44" s="333"/>
      <c r="AB44" s="123"/>
      <c r="AC44" s="124"/>
      <c r="AD44" s="123"/>
      <c r="AE44" s="134" t="str">
        <f t="shared" si="1"/>
        <v/>
      </c>
      <c r="AF44" s="124"/>
      <c r="AG44" s="134" t="str">
        <f t="shared" si="5"/>
        <v/>
      </c>
      <c r="AH44" s="299"/>
      <c r="AI44" s="299" t="str">
        <f t="shared" si="6"/>
        <v/>
      </c>
      <c r="AJ44" s="299"/>
      <c r="AK44" s="299"/>
      <c r="AL44" s="299"/>
      <c r="AM44" s="299"/>
      <c r="AN44" s="299"/>
      <c r="AO44" s="299"/>
      <c r="AP44" s="299"/>
      <c r="AQ44" s="300"/>
      <c r="AR44" s="299"/>
    </row>
    <row r="45" spans="1:44" s="134" customFormat="1" ht="13.2" hidden="1" thickTop="1" thickBot="1" x14ac:dyDescent="0.65">
      <c r="A45" s="175">
        <f t="shared" si="4"/>
        <v>0</v>
      </c>
      <c r="B45" s="182" t="s">
        <v>1555</v>
      </c>
      <c r="C45" s="190"/>
      <c r="D45" s="183" t="s">
        <v>1555</v>
      </c>
      <c r="E45" s="191" t="s">
        <v>1555</v>
      </c>
      <c r="F45" s="192"/>
      <c r="G45" s="123"/>
      <c r="H45" s="124"/>
      <c r="I45" s="123"/>
      <c r="J45" s="327"/>
      <c r="K45" s="328" t="str">
        <f>IF(B45="Top of list","(NOT USED)",TEXT(VLOOKUP(B45,'Component Lvl List'!$A$3:$C$135,2,0),"")&amp;C45&amp;"."&amp;TEXT(VLOOKUP(D45,'Device Descriptor List'!$A$3:$C$357,2,0),"")&amp;TEXT(VLOOKUP(E45,'Device Descriptor List'!$A$3:$C$357,2,0),"")&amp;F45)</f>
        <v>(NOT USED)</v>
      </c>
      <c r="L45" s="327" t="str">
        <f>IF(K45="(NOT USED)","",TEXT(VLOOKUP(B45,'Component Lvl List'!$A$3:$C$135,3,0),"")&amp;C45&amp;" "&amp;TEXT(VLOOKUP(D45,'Device Descriptor List'!$A$3:$C$357,3,0),"")&amp;" "&amp;TEXT(VLOOKUP(E45,'Device Descriptor List'!$A$3:$C$357,3,0),"")&amp;F45)</f>
        <v/>
      </c>
      <c r="M45" s="329" t="s">
        <v>1672</v>
      </c>
      <c r="N45" s="329" t="str">
        <f>IF(K45="(NOT USED)","",VLOOKUP(M45,'Inputs Devices'!$A$3:$C$22,2,0))</f>
        <v/>
      </c>
      <c r="O45" s="329" t="str">
        <f>IF(K45="(NOT USED)","",VLOOKUP(M45,'Inputs Devices'!$A$3:$C$22,3,0))</f>
        <v/>
      </c>
      <c r="P45" s="329"/>
      <c r="Q45" s="329"/>
      <c r="R45" s="329"/>
      <c r="S45" s="329"/>
      <c r="T45" s="329"/>
      <c r="U45" s="329"/>
      <c r="V45" s="329"/>
      <c r="W45" s="329"/>
      <c r="X45" s="329"/>
      <c r="Y45" s="329"/>
      <c r="Z45" s="329"/>
      <c r="AA45" s="329"/>
      <c r="AB45" s="123"/>
      <c r="AC45" s="124"/>
      <c r="AD45" s="123"/>
      <c r="AE45" s="134" t="str">
        <f t="shared" si="1"/>
        <v/>
      </c>
      <c r="AF45" s="124"/>
      <c r="AG45" s="134" t="str">
        <f t="shared" si="5"/>
        <v/>
      </c>
      <c r="AH45" s="299"/>
      <c r="AI45" s="299" t="str">
        <f t="shared" si="6"/>
        <v/>
      </c>
      <c r="AJ45" s="299"/>
      <c r="AK45" s="299"/>
      <c r="AL45" s="299"/>
      <c r="AM45" s="299"/>
      <c r="AN45" s="299"/>
      <c r="AO45" s="299"/>
      <c r="AP45" s="299"/>
      <c r="AQ45" s="300"/>
      <c r="AR45" s="299"/>
    </row>
    <row r="46" spans="1:44" s="134" customFormat="1" ht="13.2" hidden="1" thickTop="1" thickBot="1" x14ac:dyDescent="0.65">
      <c r="A46" s="175">
        <f t="shared" si="4"/>
        <v>0</v>
      </c>
      <c r="B46" s="182" t="s">
        <v>1555</v>
      </c>
      <c r="C46" s="190"/>
      <c r="D46" s="183" t="s">
        <v>1555</v>
      </c>
      <c r="E46" s="191" t="s">
        <v>1555</v>
      </c>
      <c r="F46" s="192"/>
      <c r="G46" s="123"/>
      <c r="H46" s="124"/>
      <c r="I46" s="123"/>
      <c r="J46" s="330"/>
      <c r="K46" s="331" t="str">
        <f>IF(B46="Top of list","(NOT USED)",TEXT(VLOOKUP(B46,'Component Lvl List'!$A$3:$C$135,2,0),"")&amp;C46&amp;"."&amp;TEXT(VLOOKUP(D46,'Device Descriptor List'!$A$3:$C$357,2,0),"")&amp;TEXT(VLOOKUP(E46,'Device Descriptor List'!$A$3:$C$357,2,0),"")&amp;F46)</f>
        <v>(NOT USED)</v>
      </c>
      <c r="L46" s="332" t="str">
        <f>IF(K46="(NOT USED)","",TEXT(VLOOKUP(B46,'Component Lvl List'!$A$3:$C$135,3,0),"")&amp;C46&amp;" "&amp;TEXT(VLOOKUP(D46,'Device Descriptor List'!$A$3:$C$357,3,0),"")&amp;" "&amp;TEXT(VLOOKUP(E46,'Device Descriptor List'!$A$3:$C$357,3,0),"")&amp;F46)</f>
        <v/>
      </c>
      <c r="M46" s="333" t="s">
        <v>1672</v>
      </c>
      <c r="N46" s="333" t="str">
        <f>IF(K46="(NOT USED)","",VLOOKUP(M46,'Inputs Devices'!$A$3:$C$22,2,0))</f>
        <v/>
      </c>
      <c r="O46" s="333" t="str">
        <f>IF(K46="(NOT USED)","",VLOOKUP(M46,'Inputs Devices'!$A$3:$C$22,3,0))</f>
        <v/>
      </c>
      <c r="P46" s="333"/>
      <c r="Q46" s="333"/>
      <c r="R46" s="333"/>
      <c r="S46" s="333"/>
      <c r="T46" s="333"/>
      <c r="U46" s="333"/>
      <c r="V46" s="333"/>
      <c r="W46" s="333"/>
      <c r="X46" s="333"/>
      <c r="Y46" s="333"/>
      <c r="Z46" s="333"/>
      <c r="AA46" s="333"/>
      <c r="AB46" s="123"/>
      <c r="AC46" s="124"/>
      <c r="AD46" s="123"/>
      <c r="AE46" s="134" t="str">
        <f t="shared" si="1"/>
        <v/>
      </c>
      <c r="AF46" s="124"/>
      <c r="AG46" s="134" t="str">
        <f t="shared" si="5"/>
        <v/>
      </c>
      <c r="AH46" s="299"/>
      <c r="AI46" s="299" t="str">
        <f t="shared" si="6"/>
        <v/>
      </c>
      <c r="AJ46" s="299"/>
      <c r="AK46" s="299"/>
      <c r="AL46" s="299"/>
      <c r="AM46" s="299"/>
      <c r="AN46" s="299"/>
      <c r="AO46" s="299"/>
      <c r="AP46" s="299"/>
      <c r="AQ46" s="300"/>
      <c r="AR46" s="299"/>
    </row>
    <row r="47" spans="1:44" s="134" customFormat="1" ht="13.2" hidden="1" thickTop="1" thickBot="1" x14ac:dyDescent="0.65">
      <c r="A47" s="175">
        <f t="shared" si="4"/>
        <v>0</v>
      </c>
      <c r="B47" s="182" t="s">
        <v>1555</v>
      </c>
      <c r="C47" s="190"/>
      <c r="D47" s="183" t="s">
        <v>1555</v>
      </c>
      <c r="E47" s="191" t="s">
        <v>1555</v>
      </c>
      <c r="F47" s="192"/>
      <c r="G47" s="123"/>
      <c r="H47" s="124"/>
      <c r="I47" s="123"/>
      <c r="J47" s="327"/>
      <c r="K47" s="328" t="str">
        <f>IF(B47="Top of list","(NOT USED)",TEXT(VLOOKUP(B47,'Component Lvl List'!$A$3:$C$135,2,0),"")&amp;C47&amp;"."&amp;TEXT(VLOOKUP(D47,'Device Descriptor List'!$A$3:$C$357,2,0),"")&amp;TEXT(VLOOKUP(E47,'Device Descriptor List'!$A$3:$C$357,2,0),"")&amp;F47)</f>
        <v>(NOT USED)</v>
      </c>
      <c r="L47" s="327" t="str">
        <f>IF(K47="(NOT USED)","",TEXT(VLOOKUP(B47,'Component Lvl List'!$A$3:$C$135,3,0),"")&amp;C47&amp;" "&amp;TEXT(VLOOKUP(D47,'Device Descriptor List'!$A$3:$C$357,3,0),"")&amp;" "&amp;TEXT(VLOOKUP(E47,'Device Descriptor List'!$A$3:$C$357,3,0),"")&amp;F47)</f>
        <v/>
      </c>
      <c r="M47" s="329" t="s">
        <v>1672</v>
      </c>
      <c r="N47" s="329" t="str">
        <f>IF(K47="(NOT USED)","",VLOOKUP(M47,'Inputs Devices'!$A$3:$C$22,2,0))</f>
        <v/>
      </c>
      <c r="O47" s="329" t="str">
        <f>IF(K47="(NOT USED)","",VLOOKUP(M47,'Inputs Devices'!$A$3:$C$22,3,0))</f>
        <v/>
      </c>
      <c r="P47" s="329"/>
      <c r="Q47" s="329"/>
      <c r="R47" s="329"/>
      <c r="S47" s="329"/>
      <c r="T47" s="329"/>
      <c r="U47" s="329"/>
      <c r="V47" s="329"/>
      <c r="W47" s="329"/>
      <c r="X47" s="329"/>
      <c r="Y47" s="329"/>
      <c r="Z47" s="329"/>
      <c r="AA47" s="329"/>
      <c r="AB47" s="123"/>
      <c r="AC47" s="124"/>
      <c r="AD47" s="123"/>
      <c r="AE47" s="134" t="str">
        <f t="shared" si="1"/>
        <v/>
      </c>
      <c r="AF47" s="124"/>
      <c r="AG47" s="134" t="str">
        <f t="shared" si="5"/>
        <v/>
      </c>
      <c r="AH47" s="299"/>
      <c r="AI47" s="299" t="str">
        <f t="shared" si="6"/>
        <v/>
      </c>
      <c r="AJ47" s="299"/>
      <c r="AK47" s="299"/>
      <c r="AL47" s="299"/>
      <c r="AM47" s="299"/>
      <c r="AN47" s="299"/>
      <c r="AO47" s="299"/>
      <c r="AP47" s="299"/>
      <c r="AQ47" s="300"/>
      <c r="AR47" s="299"/>
    </row>
    <row r="48" spans="1:44" s="134" customFormat="1" ht="13.2" hidden="1" thickTop="1" thickBot="1" x14ac:dyDescent="0.65">
      <c r="A48" s="175">
        <f t="shared" si="4"/>
        <v>0</v>
      </c>
      <c r="B48" s="182" t="s">
        <v>1555</v>
      </c>
      <c r="C48" s="190"/>
      <c r="D48" s="183" t="s">
        <v>1555</v>
      </c>
      <c r="E48" s="191" t="s">
        <v>1555</v>
      </c>
      <c r="F48" s="192"/>
      <c r="G48" s="123"/>
      <c r="H48" s="124"/>
      <c r="I48" s="123"/>
      <c r="J48" s="330"/>
      <c r="K48" s="331" t="str">
        <f>IF(B48="Top of list","(NOT USED)",TEXT(VLOOKUP(B48,'Component Lvl List'!$A$3:$C$135,2,0),"")&amp;C48&amp;"."&amp;TEXT(VLOOKUP(D48,'Device Descriptor List'!$A$3:$C$357,2,0),"")&amp;TEXT(VLOOKUP(E48,'Device Descriptor List'!$A$3:$C$357,2,0),"")&amp;F48)</f>
        <v>(NOT USED)</v>
      </c>
      <c r="L48" s="332" t="str">
        <f>IF(K48="(NOT USED)","",TEXT(VLOOKUP(B48,'Component Lvl List'!$A$3:$C$135,3,0),"")&amp;C48&amp;" "&amp;TEXT(VLOOKUP(D48,'Device Descriptor List'!$A$3:$C$357,3,0),"")&amp;" "&amp;TEXT(VLOOKUP(E48,'Device Descriptor List'!$A$3:$C$357,3,0),"")&amp;F48)</f>
        <v/>
      </c>
      <c r="M48" s="333" t="s">
        <v>1672</v>
      </c>
      <c r="N48" s="333" t="str">
        <f>IF(K48="(NOT USED)","",VLOOKUP(M48,'Inputs Devices'!$A$3:$C$22,2,0))</f>
        <v/>
      </c>
      <c r="O48" s="333" t="str">
        <f>IF(K48="(NOT USED)","",VLOOKUP(M48,'Inputs Devices'!$A$3:$C$22,3,0))</f>
        <v/>
      </c>
      <c r="P48" s="333"/>
      <c r="Q48" s="333"/>
      <c r="R48" s="333"/>
      <c r="S48" s="333"/>
      <c r="T48" s="333"/>
      <c r="U48" s="333"/>
      <c r="V48" s="333"/>
      <c r="W48" s="333"/>
      <c r="X48" s="333"/>
      <c r="Y48" s="333"/>
      <c r="Z48" s="333"/>
      <c r="AA48" s="333"/>
      <c r="AB48" s="123"/>
      <c r="AC48" s="124"/>
      <c r="AD48" s="123"/>
      <c r="AE48" s="134" t="str">
        <f t="shared" si="1"/>
        <v/>
      </c>
      <c r="AF48" s="124"/>
      <c r="AG48" s="134" t="str">
        <f t="shared" si="5"/>
        <v/>
      </c>
      <c r="AH48" s="299"/>
      <c r="AI48" s="299" t="str">
        <f t="shared" si="6"/>
        <v/>
      </c>
      <c r="AJ48" s="299"/>
      <c r="AK48" s="299"/>
      <c r="AL48" s="299"/>
      <c r="AM48" s="299"/>
      <c r="AN48" s="299"/>
      <c r="AO48" s="299"/>
      <c r="AP48" s="299"/>
      <c r="AQ48" s="300"/>
      <c r="AR48" s="299"/>
    </row>
    <row r="49" spans="1:44" s="134" customFormat="1" ht="13.2" hidden="1" thickTop="1" thickBot="1" x14ac:dyDescent="0.65">
      <c r="A49" s="175">
        <f t="shared" si="4"/>
        <v>0</v>
      </c>
      <c r="B49" s="182" t="s">
        <v>1555</v>
      </c>
      <c r="C49" s="190"/>
      <c r="D49" s="183" t="s">
        <v>1555</v>
      </c>
      <c r="E49" s="191" t="s">
        <v>1555</v>
      </c>
      <c r="F49" s="192"/>
      <c r="G49" s="123"/>
      <c r="H49" s="124"/>
      <c r="I49" s="123"/>
      <c r="J49" s="327"/>
      <c r="K49" s="328" t="str">
        <f>IF(B49="Top of list","(NOT USED)",TEXT(VLOOKUP(B49,'Component Lvl List'!$A$3:$C$135,2,0),"")&amp;C49&amp;"."&amp;TEXT(VLOOKUP(D49,'Device Descriptor List'!$A$3:$C$357,2,0),"")&amp;TEXT(VLOOKUP(E49,'Device Descriptor List'!$A$3:$C$357,2,0),"")&amp;F49)</f>
        <v>(NOT USED)</v>
      </c>
      <c r="L49" s="327" t="str">
        <f>IF(K49="(NOT USED)","",TEXT(VLOOKUP(B49,'Component Lvl List'!$A$3:$C$135,3,0),"")&amp;C49&amp;" "&amp;TEXT(VLOOKUP(D49,'Device Descriptor List'!$A$3:$C$357,3,0),"")&amp;" "&amp;TEXT(VLOOKUP(E49,'Device Descriptor List'!$A$3:$C$357,3,0),"")&amp;F49)</f>
        <v/>
      </c>
      <c r="M49" s="329" t="s">
        <v>1672</v>
      </c>
      <c r="N49" s="329" t="str">
        <f>IF(K49="(NOT USED)","",VLOOKUP(M49,'Inputs Devices'!$A$3:$C$22,2,0))</f>
        <v/>
      </c>
      <c r="O49" s="329" t="str">
        <f>IF(K49="(NOT USED)","",VLOOKUP(M49,'Inputs Devices'!$A$3:$C$22,3,0))</f>
        <v/>
      </c>
      <c r="P49" s="329"/>
      <c r="Q49" s="329"/>
      <c r="R49" s="329"/>
      <c r="S49" s="329"/>
      <c r="T49" s="329"/>
      <c r="U49" s="329"/>
      <c r="V49" s="329"/>
      <c r="W49" s="329"/>
      <c r="X49" s="329"/>
      <c r="Y49" s="329"/>
      <c r="Z49" s="329"/>
      <c r="AA49" s="329"/>
      <c r="AB49" s="123"/>
      <c r="AC49" s="124"/>
      <c r="AD49" s="123"/>
      <c r="AE49" s="134" t="str">
        <f t="shared" si="1"/>
        <v/>
      </c>
      <c r="AF49" s="124"/>
      <c r="AG49" s="134" t="str">
        <f t="shared" si="5"/>
        <v/>
      </c>
      <c r="AH49" s="299"/>
      <c r="AI49" s="299" t="str">
        <f t="shared" si="6"/>
        <v/>
      </c>
      <c r="AJ49" s="299"/>
      <c r="AK49" s="299"/>
      <c r="AL49" s="299"/>
      <c r="AM49" s="299"/>
      <c r="AN49" s="299"/>
      <c r="AO49" s="299"/>
      <c r="AP49" s="299"/>
      <c r="AQ49" s="300"/>
      <c r="AR49" s="299"/>
    </row>
    <row r="50" spans="1:44" s="134" customFormat="1" ht="13.2" hidden="1" thickTop="1" thickBot="1" x14ac:dyDescent="0.65">
      <c r="A50" s="175">
        <f t="shared" si="4"/>
        <v>0</v>
      </c>
      <c r="B50" s="182" t="s">
        <v>1555</v>
      </c>
      <c r="C50" s="190"/>
      <c r="D50" s="183" t="s">
        <v>1555</v>
      </c>
      <c r="E50" s="191" t="s">
        <v>1555</v>
      </c>
      <c r="F50" s="192"/>
      <c r="G50" s="123"/>
      <c r="H50" s="124"/>
      <c r="I50" s="123"/>
      <c r="J50" s="330"/>
      <c r="K50" s="331" t="str">
        <f>IF(B50="Top of list","(NOT USED)",TEXT(VLOOKUP(B50,'Component Lvl List'!$A$3:$C$135,2,0),"")&amp;C50&amp;"."&amp;TEXT(VLOOKUP(D50,'Device Descriptor List'!$A$3:$C$357,2,0),"")&amp;TEXT(VLOOKUP(E50,'Device Descriptor List'!$A$3:$C$357,2,0),"")&amp;F50)</f>
        <v>(NOT USED)</v>
      </c>
      <c r="L50" s="332" t="str">
        <f>IF(K50="(NOT USED)","",TEXT(VLOOKUP(B50,'Component Lvl List'!$A$3:$C$135,3,0),"")&amp;C50&amp;" "&amp;TEXT(VLOOKUP(D50,'Device Descriptor List'!$A$3:$C$357,3,0),"")&amp;" "&amp;TEXT(VLOOKUP(E50,'Device Descriptor List'!$A$3:$C$357,3,0),"")&amp;F50)</f>
        <v/>
      </c>
      <c r="M50" s="333" t="s">
        <v>1672</v>
      </c>
      <c r="N50" s="333" t="str">
        <f>IF(K50="(NOT USED)","",VLOOKUP(M50,'Inputs Devices'!$A$3:$C$22,2,0))</f>
        <v/>
      </c>
      <c r="O50" s="333" t="str">
        <f>IF(K50="(NOT USED)","",VLOOKUP(M50,'Inputs Devices'!$A$3:$C$22,3,0))</f>
        <v/>
      </c>
      <c r="P50" s="333"/>
      <c r="Q50" s="333"/>
      <c r="R50" s="333"/>
      <c r="S50" s="333"/>
      <c r="T50" s="333"/>
      <c r="U50" s="333"/>
      <c r="V50" s="333"/>
      <c r="W50" s="333"/>
      <c r="X50" s="333"/>
      <c r="Y50" s="333"/>
      <c r="Z50" s="333"/>
      <c r="AA50" s="333"/>
      <c r="AB50" s="123"/>
      <c r="AC50" s="124"/>
      <c r="AD50" s="123"/>
      <c r="AE50" s="134" t="str">
        <f t="shared" si="1"/>
        <v/>
      </c>
      <c r="AF50" s="124"/>
      <c r="AG50" s="134" t="str">
        <f t="shared" si="5"/>
        <v/>
      </c>
      <c r="AH50" s="299"/>
      <c r="AI50" s="299" t="str">
        <f t="shared" si="6"/>
        <v/>
      </c>
      <c r="AJ50" s="299"/>
      <c r="AK50" s="299"/>
      <c r="AL50" s="299"/>
      <c r="AM50" s="299"/>
      <c r="AN50" s="299"/>
      <c r="AO50" s="299"/>
      <c r="AP50" s="299"/>
      <c r="AQ50" s="300"/>
      <c r="AR50" s="299"/>
    </row>
    <row r="51" spans="1:44" s="134" customFormat="1" ht="13.2" hidden="1" thickTop="1" thickBot="1" x14ac:dyDescent="0.65">
      <c r="A51" s="175">
        <f t="shared" si="4"/>
        <v>0</v>
      </c>
      <c r="B51" s="182" t="s">
        <v>1555</v>
      </c>
      <c r="C51" s="190"/>
      <c r="D51" s="183" t="s">
        <v>1555</v>
      </c>
      <c r="E51" s="191" t="s">
        <v>1555</v>
      </c>
      <c r="F51" s="192"/>
      <c r="G51" s="123"/>
      <c r="H51" s="124"/>
      <c r="I51" s="123"/>
      <c r="J51" s="327"/>
      <c r="K51" s="328" t="str">
        <f>IF(B51="Top of list","(NOT USED)",TEXT(VLOOKUP(B51,'Component Lvl List'!$A$3:$C$135,2,0),"")&amp;C51&amp;"."&amp;TEXT(VLOOKUP(D51,'Device Descriptor List'!$A$3:$C$357,2,0),"")&amp;TEXT(VLOOKUP(E51,'Device Descriptor List'!$A$3:$C$357,2,0),"")&amp;F51)</f>
        <v>(NOT USED)</v>
      </c>
      <c r="L51" s="327" t="str">
        <f>IF(K51="(NOT USED)","",TEXT(VLOOKUP(B51,'Component Lvl List'!$A$3:$C$135,3,0),"")&amp;C51&amp;" "&amp;TEXT(VLOOKUP(D51,'Device Descriptor List'!$A$3:$C$357,3,0),"")&amp;" "&amp;TEXT(VLOOKUP(E51,'Device Descriptor List'!$A$3:$C$357,3,0),"")&amp;F51)</f>
        <v/>
      </c>
      <c r="M51" s="329" t="s">
        <v>1672</v>
      </c>
      <c r="N51" s="329" t="str">
        <f>IF(K51="(NOT USED)","",VLOOKUP(M51,'Inputs Devices'!$A$3:$C$22,2,0))</f>
        <v/>
      </c>
      <c r="O51" s="329" t="str">
        <f>IF(K51="(NOT USED)","",VLOOKUP(M51,'Inputs Devices'!$A$3:$C$22,3,0))</f>
        <v/>
      </c>
      <c r="P51" s="329"/>
      <c r="Q51" s="329"/>
      <c r="R51" s="329"/>
      <c r="S51" s="329"/>
      <c r="T51" s="329"/>
      <c r="U51" s="329"/>
      <c r="V51" s="329"/>
      <c r="W51" s="329"/>
      <c r="X51" s="329"/>
      <c r="Y51" s="329"/>
      <c r="Z51" s="329"/>
      <c r="AA51" s="329"/>
      <c r="AB51" s="123"/>
      <c r="AC51" s="124"/>
      <c r="AD51" s="123"/>
      <c r="AE51" s="134" t="str">
        <f t="shared" si="1"/>
        <v/>
      </c>
      <c r="AF51" s="124"/>
      <c r="AG51" s="134" t="str">
        <f t="shared" si="5"/>
        <v/>
      </c>
      <c r="AH51" s="299"/>
      <c r="AI51" s="299" t="str">
        <f t="shared" si="6"/>
        <v/>
      </c>
      <c r="AJ51" s="299"/>
      <c r="AK51" s="299"/>
      <c r="AL51" s="299"/>
      <c r="AM51" s="299"/>
      <c r="AN51" s="299"/>
      <c r="AO51" s="299"/>
      <c r="AP51" s="299"/>
      <c r="AQ51" s="300"/>
      <c r="AR51" s="299"/>
    </row>
    <row r="52" spans="1:44" s="134" customFormat="1" ht="13.2" hidden="1" thickTop="1" thickBot="1" x14ac:dyDescent="0.65">
      <c r="A52" s="175">
        <f t="shared" si="4"/>
        <v>0</v>
      </c>
      <c r="B52" s="182" t="s">
        <v>1555</v>
      </c>
      <c r="C52" s="190"/>
      <c r="D52" s="183" t="s">
        <v>1555</v>
      </c>
      <c r="E52" s="191" t="s">
        <v>1555</v>
      </c>
      <c r="F52" s="192"/>
      <c r="G52" s="123"/>
      <c r="H52" s="124"/>
      <c r="I52" s="123"/>
      <c r="J52" s="330"/>
      <c r="K52" s="331" t="str">
        <f>IF(B52="Top of list","(NOT USED)",TEXT(VLOOKUP(B52,'Component Lvl List'!$A$3:$C$135,2,0),"")&amp;C52&amp;"."&amp;TEXT(VLOOKUP(D52,'Device Descriptor List'!$A$3:$C$357,2,0),"")&amp;TEXT(VLOOKUP(E52,'Device Descriptor List'!$A$3:$C$357,2,0),"")&amp;F52)</f>
        <v>(NOT USED)</v>
      </c>
      <c r="L52" s="332" t="str">
        <f>IF(K52="(NOT USED)","",TEXT(VLOOKUP(B52,'Component Lvl List'!$A$3:$C$135,3,0),"")&amp;C52&amp;" "&amp;TEXT(VLOOKUP(D52,'Device Descriptor List'!$A$3:$C$357,3,0),"")&amp;" "&amp;TEXT(VLOOKUP(E52,'Device Descriptor List'!$A$3:$C$357,3,0),"")&amp;F52)</f>
        <v/>
      </c>
      <c r="M52" s="333" t="s">
        <v>1672</v>
      </c>
      <c r="N52" s="333" t="str">
        <f>IF(K52="(NOT USED)","",VLOOKUP(M52,'Inputs Devices'!$A$3:$C$22,2,0))</f>
        <v/>
      </c>
      <c r="O52" s="333" t="str">
        <f>IF(K52="(NOT USED)","",VLOOKUP(M52,'Inputs Devices'!$A$3:$C$22,3,0))</f>
        <v/>
      </c>
      <c r="P52" s="333"/>
      <c r="Q52" s="333"/>
      <c r="R52" s="333"/>
      <c r="S52" s="333"/>
      <c r="T52" s="333"/>
      <c r="U52" s="333"/>
      <c r="V52" s="333"/>
      <c r="W52" s="333"/>
      <c r="X52" s="333"/>
      <c r="Y52" s="333"/>
      <c r="Z52" s="333"/>
      <c r="AA52" s="333"/>
      <c r="AB52" s="123"/>
      <c r="AC52" s="124"/>
      <c r="AD52" s="123"/>
      <c r="AE52" s="134" t="str">
        <f t="shared" si="1"/>
        <v/>
      </c>
      <c r="AF52" s="124"/>
      <c r="AG52" s="134" t="str">
        <f t="shared" si="5"/>
        <v/>
      </c>
      <c r="AH52" s="299"/>
      <c r="AI52" s="299" t="str">
        <f t="shared" si="6"/>
        <v/>
      </c>
      <c r="AJ52" s="299"/>
      <c r="AK52" s="299"/>
      <c r="AL52" s="299"/>
      <c r="AM52" s="299"/>
      <c r="AN52" s="299"/>
      <c r="AO52" s="299"/>
      <c r="AP52" s="299"/>
      <c r="AQ52" s="300"/>
      <c r="AR52" s="299"/>
    </row>
    <row r="53" spans="1:44" s="134" customFormat="1" ht="13.2" hidden="1" thickTop="1" thickBot="1" x14ac:dyDescent="0.65">
      <c r="A53" s="175">
        <f t="shared" si="4"/>
        <v>0</v>
      </c>
      <c r="B53" s="182" t="s">
        <v>1555</v>
      </c>
      <c r="C53" s="190"/>
      <c r="D53" s="183" t="s">
        <v>1555</v>
      </c>
      <c r="E53" s="191" t="s">
        <v>1555</v>
      </c>
      <c r="F53" s="192"/>
      <c r="G53" s="123"/>
      <c r="H53" s="124"/>
      <c r="I53" s="123"/>
      <c r="J53" s="327"/>
      <c r="K53" s="328" t="str">
        <f>IF(B53="Top of list","(NOT USED)",TEXT(VLOOKUP(B53,'Component Lvl List'!$A$3:$C$135,2,0),"")&amp;C53&amp;"."&amp;TEXT(VLOOKUP(D53,'Device Descriptor List'!$A$3:$C$357,2,0),"")&amp;TEXT(VLOOKUP(E53,'Device Descriptor List'!$A$3:$C$357,2,0),"")&amp;F53)</f>
        <v>(NOT USED)</v>
      </c>
      <c r="L53" s="327" t="str">
        <f>IF(K53="(NOT USED)","",TEXT(VLOOKUP(B53,'Component Lvl List'!$A$3:$C$135,3,0),"")&amp;C53&amp;" "&amp;TEXT(VLOOKUP(D53,'Device Descriptor List'!$A$3:$C$357,3,0),"")&amp;" "&amp;TEXT(VLOOKUP(E53,'Device Descriptor List'!$A$3:$C$357,3,0),"")&amp;F53)</f>
        <v/>
      </c>
      <c r="M53" s="329" t="s">
        <v>1672</v>
      </c>
      <c r="N53" s="329" t="str">
        <f>IF(K53="(NOT USED)","",VLOOKUP(M53,'Inputs Devices'!$A$3:$C$22,2,0))</f>
        <v/>
      </c>
      <c r="O53" s="329" t="str">
        <f>IF(K53="(NOT USED)","",VLOOKUP(M53,'Inputs Devices'!$A$3:$C$22,3,0))</f>
        <v/>
      </c>
      <c r="P53" s="329"/>
      <c r="Q53" s="329"/>
      <c r="R53" s="329"/>
      <c r="S53" s="329"/>
      <c r="T53" s="329"/>
      <c r="U53" s="329"/>
      <c r="V53" s="329"/>
      <c r="W53" s="329"/>
      <c r="X53" s="329"/>
      <c r="Y53" s="329"/>
      <c r="Z53" s="329"/>
      <c r="AA53" s="329"/>
      <c r="AB53" s="123"/>
      <c r="AC53" s="124"/>
      <c r="AD53" s="123"/>
      <c r="AE53" s="134" t="str">
        <f t="shared" si="1"/>
        <v/>
      </c>
      <c r="AF53" s="124"/>
      <c r="AG53" s="134" t="str">
        <f t="shared" si="5"/>
        <v/>
      </c>
      <c r="AH53" s="299"/>
      <c r="AI53" s="299" t="str">
        <f t="shared" si="6"/>
        <v/>
      </c>
      <c r="AJ53" s="299"/>
      <c r="AK53" s="299"/>
      <c r="AL53" s="299"/>
      <c r="AM53" s="299"/>
      <c r="AN53" s="299"/>
      <c r="AO53" s="299"/>
      <c r="AP53" s="299"/>
      <c r="AQ53" s="300"/>
      <c r="AR53" s="299"/>
    </row>
    <row r="54" spans="1:44" s="134" customFormat="1" ht="13.2" hidden="1" thickTop="1" thickBot="1" x14ac:dyDescent="0.65">
      <c r="A54" s="175">
        <f t="shared" si="4"/>
        <v>0</v>
      </c>
      <c r="B54" s="182" t="s">
        <v>1555</v>
      </c>
      <c r="C54" s="190"/>
      <c r="D54" s="183" t="s">
        <v>1555</v>
      </c>
      <c r="E54" s="191" t="s">
        <v>1555</v>
      </c>
      <c r="F54" s="192"/>
      <c r="G54" s="123"/>
      <c r="H54" s="124"/>
      <c r="I54" s="123"/>
      <c r="J54" s="330"/>
      <c r="K54" s="331" t="str">
        <f>IF(B54="Top of list","(NOT USED)",TEXT(VLOOKUP(B54,'Component Lvl List'!$A$3:$C$135,2,0),"")&amp;C54&amp;"."&amp;TEXT(VLOOKUP(D54,'Device Descriptor List'!$A$3:$C$357,2,0),"")&amp;TEXT(VLOOKUP(E54,'Device Descriptor List'!$A$3:$C$357,2,0),"")&amp;F54)</f>
        <v>(NOT USED)</v>
      </c>
      <c r="L54" s="332" t="str">
        <f>IF(K54="(NOT USED)","",TEXT(VLOOKUP(B54,'Component Lvl List'!$A$3:$C$135,3,0),"")&amp;C54&amp;" "&amp;TEXT(VLOOKUP(D54,'Device Descriptor List'!$A$3:$C$357,3,0),"")&amp;" "&amp;TEXT(VLOOKUP(E54,'Device Descriptor List'!$A$3:$C$357,3,0),"")&amp;F54)</f>
        <v/>
      </c>
      <c r="M54" s="333" t="s">
        <v>1672</v>
      </c>
      <c r="N54" s="333" t="str">
        <f>IF(K54="(NOT USED)","",VLOOKUP(M54,'Inputs Devices'!$A$3:$C$22,2,0))</f>
        <v/>
      </c>
      <c r="O54" s="333" t="str">
        <f>IF(K54="(NOT USED)","",VLOOKUP(M54,'Inputs Devices'!$A$3:$C$22,3,0))</f>
        <v/>
      </c>
      <c r="P54" s="333"/>
      <c r="Q54" s="333"/>
      <c r="R54" s="333"/>
      <c r="S54" s="333"/>
      <c r="T54" s="333"/>
      <c r="U54" s="333"/>
      <c r="V54" s="333"/>
      <c r="W54" s="333"/>
      <c r="X54" s="333"/>
      <c r="Y54" s="333"/>
      <c r="Z54" s="333"/>
      <c r="AA54" s="333"/>
      <c r="AB54" s="123"/>
      <c r="AC54" s="124"/>
      <c r="AD54" s="123"/>
      <c r="AE54" s="134" t="str">
        <f t="shared" si="1"/>
        <v/>
      </c>
      <c r="AF54" s="124"/>
      <c r="AG54" s="134" t="str">
        <f t="shared" si="5"/>
        <v/>
      </c>
      <c r="AH54" s="299"/>
      <c r="AI54" s="299" t="str">
        <f t="shared" si="6"/>
        <v/>
      </c>
      <c r="AJ54" s="299"/>
      <c r="AK54" s="299"/>
      <c r="AL54" s="299"/>
      <c r="AM54" s="299"/>
      <c r="AN54" s="299"/>
      <c r="AO54" s="299"/>
      <c r="AP54" s="299"/>
      <c r="AQ54" s="300"/>
      <c r="AR54" s="299"/>
    </row>
    <row r="55" spans="1:44" s="134" customFormat="1" ht="13.2" hidden="1" thickTop="1" thickBot="1" x14ac:dyDescent="0.65">
      <c r="A55" s="175">
        <f t="shared" si="4"/>
        <v>0</v>
      </c>
      <c r="B55" s="182" t="s">
        <v>1555</v>
      </c>
      <c r="C55" s="190"/>
      <c r="D55" s="183" t="s">
        <v>1555</v>
      </c>
      <c r="E55" s="191" t="s">
        <v>1555</v>
      </c>
      <c r="F55" s="192"/>
      <c r="G55" s="123"/>
      <c r="H55" s="124"/>
      <c r="I55" s="123"/>
      <c r="J55" s="327"/>
      <c r="K55" s="328" t="str">
        <f>IF(B55="Top of list","(NOT USED)",TEXT(VLOOKUP(B55,'Component Lvl List'!$A$3:$C$135,2,0),"")&amp;C55&amp;"."&amp;TEXT(VLOOKUP(D55,'Device Descriptor List'!$A$3:$C$357,2,0),"")&amp;TEXT(VLOOKUP(E55,'Device Descriptor List'!$A$3:$C$357,2,0),"")&amp;F55)</f>
        <v>(NOT USED)</v>
      </c>
      <c r="L55" s="327" t="str">
        <f>IF(K55="(NOT USED)","",TEXT(VLOOKUP(B55,'Component Lvl List'!$A$3:$C$135,3,0),"")&amp;C55&amp;" "&amp;TEXT(VLOOKUP(D55,'Device Descriptor List'!$A$3:$C$357,3,0),"")&amp;" "&amp;TEXT(VLOOKUP(E55,'Device Descriptor List'!$A$3:$C$357,3,0),"")&amp;F55)</f>
        <v/>
      </c>
      <c r="M55" s="329" t="s">
        <v>1672</v>
      </c>
      <c r="N55" s="329" t="str">
        <f>IF(K55="(NOT USED)","",VLOOKUP(M55,'Inputs Devices'!$A$3:$C$22,2,0))</f>
        <v/>
      </c>
      <c r="O55" s="329" t="str">
        <f>IF(K55="(NOT USED)","",VLOOKUP(M55,'Inputs Devices'!$A$3:$C$22,3,0))</f>
        <v/>
      </c>
      <c r="P55" s="329"/>
      <c r="Q55" s="329"/>
      <c r="R55" s="329"/>
      <c r="S55" s="329"/>
      <c r="T55" s="329"/>
      <c r="U55" s="329"/>
      <c r="V55" s="329"/>
      <c r="W55" s="329"/>
      <c r="X55" s="329"/>
      <c r="Y55" s="329"/>
      <c r="Z55" s="329"/>
      <c r="AA55" s="329"/>
      <c r="AB55" s="123"/>
      <c r="AC55" s="124"/>
      <c r="AD55" s="123"/>
      <c r="AE55" s="134" t="str">
        <f t="shared" si="1"/>
        <v/>
      </c>
      <c r="AF55" s="124"/>
      <c r="AG55" s="134" t="str">
        <f t="shared" si="5"/>
        <v/>
      </c>
      <c r="AH55" s="299"/>
      <c r="AI55" s="299" t="str">
        <f t="shared" si="6"/>
        <v/>
      </c>
      <c r="AJ55" s="299"/>
      <c r="AK55" s="299"/>
      <c r="AL55" s="299"/>
      <c r="AM55" s="299"/>
      <c r="AN55" s="299"/>
      <c r="AO55" s="299"/>
      <c r="AP55" s="299"/>
      <c r="AQ55" s="300"/>
      <c r="AR55" s="299"/>
    </row>
    <row r="56" spans="1:44" s="134" customFormat="1" ht="13.2" hidden="1" thickTop="1" thickBot="1" x14ac:dyDescent="0.65">
      <c r="A56" s="175">
        <f t="shared" si="4"/>
        <v>0</v>
      </c>
      <c r="B56" s="182" t="s">
        <v>1555</v>
      </c>
      <c r="C56" s="190"/>
      <c r="D56" s="183" t="s">
        <v>1555</v>
      </c>
      <c r="E56" s="191" t="s">
        <v>1555</v>
      </c>
      <c r="F56" s="192"/>
      <c r="G56" s="123"/>
      <c r="H56" s="124"/>
      <c r="I56" s="123"/>
      <c r="J56" s="330"/>
      <c r="K56" s="331" t="str">
        <f>IF(B56="Top of list","(NOT USED)",TEXT(VLOOKUP(B56,'Component Lvl List'!$A$3:$C$135,2,0),"")&amp;C56&amp;"."&amp;TEXT(VLOOKUP(D56,'Device Descriptor List'!$A$3:$C$357,2,0),"")&amp;TEXT(VLOOKUP(E56,'Device Descriptor List'!$A$3:$C$357,2,0),"")&amp;F56)</f>
        <v>(NOT USED)</v>
      </c>
      <c r="L56" s="332" t="str">
        <f>IF(K56="(NOT USED)","",TEXT(VLOOKUP(B56,'Component Lvl List'!$A$3:$C$135,3,0),"")&amp;C56&amp;" "&amp;TEXT(VLOOKUP(D56,'Device Descriptor List'!$A$3:$C$357,3,0),"")&amp;" "&amp;TEXT(VLOOKUP(E56,'Device Descriptor List'!$A$3:$C$357,3,0),"")&amp;F56)</f>
        <v/>
      </c>
      <c r="M56" s="333" t="s">
        <v>1672</v>
      </c>
      <c r="N56" s="333" t="str">
        <f>IF(K56="(NOT USED)","",VLOOKUP(M56,'Inputs Devices'!$A$3:$C$22,2,0))</f>
        <v/>
      </c>
      <c r="O56" s="333" t="str">
        <f>IF(K56="(NOT USED)","",VLOOKUP(M56,'Inputs Devices'!$A$3:$C$22,3,0))</f>
        <v/>
      </c>
      <c r="P56" s="333"/>
      <c r="Q56" s="333"/>
      <c r="R56" s="333"/>
      <c r="S56" s="333"/>
      <c r="T56" s="333"/>
      <c r="U56" s="333"/>
      <c r="V56" s="333"/>
      <c r="W56" s="333"/>
      <c r="X56" s="333"/>
      <c r="Y56" s="333"/>
      <c r="Z56" s="333"/>
      <c r="AA56" s="333"/>
      <c r="AB56" s="123"/>
      <c r="AC56" s="124"/>
      <c r="AD56" s="123"/>
      <c r="AE56" s="134" t="str">
        <f t="shared" si="1"/>
        <v/>
      </c>
      <c r="AF56" s="124"/>
      <c r="AG56" s="134" t="str">
        <f t="shared" si="5"/>
        <v/>
      </c>
      <c r="AH56" s="299"/>
      <c r="AI56" s="299" t="str">
        <f t="shared" si="6"/>
        <v/>
      </c>
      <c r="AJ56" s="299"/>
      <c r="AK56" s="299"/>
      <c r="AL56" s="299"/>
      <c r="AM56" s="299"/>
      <c r="AN56" s="299"/>
      <c r="AO56" s="299"/>
      <c r="AP56" s="299"/>
      <c r="AQ56" s="300"/>
      <c r="AR56" s="299"/>
    </row>
    <row r="57" spans="1:44" s="134" customFormat="1" ht="13.2" hidden="1" thickTop="1" thickBot="1" x14ac:dyDescent="0.65">
      <c r="A57" s="175">
        <f t="shared" si="4"/>
        <v>0</v>
      </c>
      <c r="B57" s="182" t="s">
        <v>1555</v>
      </c>
      <c r="C57" s="190"/>
      <c r="D57" s="183" t="s">
        <v>1555</v>
      </c>
      <c r="E57" s="191" t="s">
        <v>1555</v>
      </c>
      <c r="F57" s="192"/>
      <c r="G57" s="123"/>
      <c r="H57" s="124"/>
      <c r="I57" s="123"/>
      <c r="J57" s="327"/>
      <c r="K57" s="328" t="str">
        <f>IF(B57="Top of list","(NOT USED)",TEXT(VLOOKUP(B57,'Component Lvl List'!$A$3:$C$135,2,0),"")&amp;C57&amp;"."&amp;TEXT(VLOOKUP(D57,'Device Descriptor List'!$A$3:$C$357,2,0),"")&amp;TEXT(VLOOKUP(E57,'Device Descriptor List'!$A$3:$C$357,2,0),"")&amp;F57)</f>
        <v>(NOT USED)</v>
      </c>
      <c r="L57" s="327" t="str">
        <f>IF(K57="(NOT USED)","",TEXT(VLOOKUP(B57,'Component Lvl List'!$A$3:$C$135,3,0),"")&amp;C57&amp;" "&amp;TEXT(VLOOKUP(D57,'Device Descriptor List'!$A$3:$C$357,3,0),"")&amp;" "&amp;TEXT(VLOOKUP(E57,'Device Descriptor List'!$A$3:$C$357,3,0),"")&amp;F57)</f>
        <v/>
      </c>
      <c r="M57" s="329" t="s">
        <v>1672</v>
      </c>
      <c r="N57" s="329" t="str">
        <f>IF(K57="(NOT USED)","",VLOOKUP(M57,'Inputs Devices'!$A$3:$C$22,2,0))</f>
        <v/>
      </c>
      <c r="O57" s="329" t="str">
        <f>IF(K57="(NOT USED)","",VLOOKUP(M57,'Inputs Devices'!$A$3:$C$22,3,0))</f>
        <v/>
      </c>
      <c r="P57" s="329"/>
      <c r="Q57" s="329"/>
      <c r="R57" s="329"/>
      <c r="S57" s="329"/>
      <c r="T57" s="329"/>
      <c r="U57" s="329"/>
      <c r="V57" s="329"/>
      <c r="W57" s="329"/>
      <c r="X57" s="329"/>
      <c r="Y57" s="329"/>
      <c r="Z57" s="329"/>
      <c r="AA57" s="329"/>
      <c r="AB57" s="123"/>
      <c r="AC57" s="124"/>
      <c r="AD57" s="123"/>
      <c r="AE57" s="134" t="str">
        <f t="shared" si="1"/>
        <v/>
      </c>
      <c r="AF57" s="124"/>
      <c r="AG57" s="134" t="str">
        <f t="shared" si="5"/>
        <v/>
      </c>
      <c r="AH57" s="299"/>
      <c r="AI57" s="299" t="str">
        <f t="shared" si="6"/>
        <v/>
      </c>
      <c r="AJ57" s="299"/>
      <c r="AK57" s="299"/>
      <c r="AL57" s="299"/>
      <c r="AM57" s="299"/>
      <c r="AN57" s="299"/>
      <c r="AO57" s="299"/>
      <c r="AP57" s="299"/>
      <c r="AQ57" s="300"/>
      <c r="AR57" s="299"/>
    </row>
    <row r="58" spans="1:44" s="134" customFormat="1" ht="13.2" hidden="1" thickTop="1" thickBot="1" x14ac:dyDescent="0.65">
      <c r="A58" s="175">
        <f t="shared" si="4"/>
        <v>0</v>
      </c>
      <c r="B58" s="182" t="s">
        <v>1555</v>
      </c>
      <c r="C58" s="190"/>
      <c r="D58" s="183" t="s">
        <v>1555</v>
      </c>
      <c r="E58" s="191" t="s">
        <v>1555</v>
      </c>
      <c r="F58" s="192"/>
      <c r="G58" s="123"/>
      <c r="H58" s="124"/>
      <c r="I58" s="123"/>
      <c r="J58" s="330"/>
      <c r="K58" s="331" t="str">
        <f>IF(B58="Top of list","(NOT USED)",TEXT(VLOOKUP(B58,'Component Lvl List'!$A$3:$C$135,2,0),"")&amp;C58&amp;"."&amp;TEXT(VLOOKUP(D58,'Device Descriptor List'!$A$3:$C$357,2,0),"")&amp;TEXT(VLOOKUP(E58,'Device Descriptor List'!$A$3:$C$357,2,0),"")&amp;F58)</f>
        <v>(NOT USED)</v>
      </c>
      <c r="L58" s="332" t="str">
        <f>IF(K58="(NOT USED)","",TEXT(VLOOKUP(B58,'Component Lvl List'!$A$3:$C$135,3,0),"")&amp;C58&amp;" "&amp;TEXT(VLOOKUP(D58,'Device Descriptor List'!$A$3:$C$357,3,0),"")&amp;" "&amp;TEXT(VLOOKUP(E58,'Device Descriptor List'!$A$3:$C$357,3,0),"")&amp;F58)</f>
        <v/>
      </c>
      <c r="M58" s="333" t="s">
        <v>1672</v>
      </c>
      <c r="N58" s="333" t="str">
        <f>IF(K58="(NOT USED)","",VLOOKUP(M58,'Inputs Devices'!$A$3:$C$22,2,0))</f>
        <v/>
      </c>
      <c r="O58" s="333" t="str">
        <f>IF(K58="(NOT USED)","",VLOOKUP(M58,'Inputs Devices'!$A$3:$C$22,3,0))</f>
        <v/>
      </c>
      <c r="P58" s="333"/>
      <c r="Q58" s="333"/>
      <c r="R58" s="333"/>
      <c r="S58" s="333"/>
      <c r="T58" s="333"/>
      <c r="U58" s="333"/>
      <c r="V58" s="333"/>
      <c r="W58" s="333"/>
      <c r="X58" s="333"/>
      <c r="Y58" s="333"/>
      <c r="Z58" s="333"/>
      <c r="AA58" s="333"/>
      <c r="AB58" s="123"/>
      <c r="AC58" s="124"/>
      <c r="AD58" s="123"/>
      <c r="AE58" s="134" t="str">
        <f t="shared" si="1"/>
        <v/>
      </c>
      <c r="AF58" s="124"/>
      <c r="AG58" s="134" t="str">
        <f t="shared" si="5"/>
        <v/>
      </c>
      <c r="AH58" s="299"/>
      <c r="AI58" s="299" t="str">
        <f t="shared" si="6"/>
        <v/>
      </c>
      <c r="AJ58" s="299"/>
      <c r="AK58" s="299"/>
      <c r="AL58" s="299"/>
      <c r="AM58" s="299"/>
      <c r="AN58" s="299"/>
      <c r="AO58" s="299"/>
      <c r="AP58" s="299"/>
      <c r="AQ58" s="300"/>
      <c r="AR58" s="299"/>
    </row>
    <row r="59" spans="1:44" s="134" customFormat="1" ht="13.2" hidden="1" thickTop="1" thickBot="1" x14ac:dyDescent="0.65">
      <c r="A59" s="175">
        <f t="shared" si="4"/>
        <v>0</v>
      </c>
      <c r="B59" s="182" t="s">
        <v>1555</v>
      </c>
      <c r="C59" s="190"/>
      <c r="D59" s="183" t="s">
        <v>1555</v>
      </c>
      <c r="E59" s="191" t="s">
        <v>1555</v>
      </c>
      <c r="F59" s="192"/>
      <c r="G59" s="123"/>
      <c r="H59" s="124"/>
      <c r="I59" s="123"/>
      <c r="J59" s="327"/>
      <c r="K59" s="328" t="str">
        <f>IF(B59="Top of list","(NOT USED)",TEXT(VLOOKUP(B59,'Component Lvl List'!$A$3:$C$135,2,0),"")&amp;C59&amp;"."&amp;TEXT(VLOOKUP(D59,'Device Descriptor List'!$A$3:$C$357,2,0),"")&amp;TEXT(VLOOKUP(E59,'Device Descriptor List'!$A$3:$C$357,2,0),"")&amp;F59)</f>
        <v>(NOT USED)</v>
      </c>
      <c r="L59" s="327" t="str">
        <f>IF(K59="(NOT USED)","",TEXT(VLOOKUP(B59,'Component Lvl List'!$A$3:$C$135,3,0),"")&amp;C59&amp;" "&amp;TEXT(VLOOKUP(D59,'Device Descriptor List'!$A$3:$C$357,3,0),"")&amp;" "&amp;TEXT(VLOOKUP(E59,'Device Descriptor List'!$A$3:$C$357,3,0),"")&amp;F59)</f>
        <v/>
      </c>
      <c r="M59" s="329" t="s">
        <v>1672</v>
      </c>
      <c r="N59" s="329" t="str">
        <f>IF(K59="(NOT USED)","",VLOOKUP(M59,'Inputs Devices'!$A$3:$C$22,2,0))</f>
        <v/>
      </c>
      <c r="O59" s="329" t="str">
        <f>IF(K59="(NOT USED)","",VLOOKUP(M59,'Inputs Devices'!$A$3:$C$22,3,0))</f>
        <v/>
      </c>
      <c r="P59" s="329"/>
      <c r="Q59" s="329"/>
      <c r="R59" s="329"/>
      <c r="S59" s="329"/>
      <c r="T59" s="329"/>
      <c r="U59" s="329"/>
      <c r="V59" s="329"/>
      <c r="W59" s="329"/>
      <c r="X59" s="329"/>
      <c r="Y59" s="329"/>
      <c r="Z59" s="329"/>
      <c r="AA59" s="329"/>
      <c r="AB59" s="123"/>
      <c r="AC59" s="124"/>
      <c r="AD59" s="123"/>
      <c r="AE59" s="134" t="str">
        <f t="shared" si="1"/>
        <v/>
      </c>
      <c r="AF59" s="124"/>
      <c r="AG59" s="134" t="str">
        <f t="shared" si="5"/>
        <v/>
      </c>
      <c r="AH59" s="299"/>
      <c r="AI59" s="299" t="str">
        <f t="shared" si="6"/>
        <v/>
      </c>
      <c r="AJ59" s="299"/>
      <c r="AK59" s="299"/>
      <c r="AL59" s="299"/>
      <c r="AM59" s="299"/>
      <c r="AN59" s="299"/>
      <c r="AO59" s="299"/>
      <c r="AP59" s="299"/>
      <c r="AQ59" s="300"/>
      <c r="AR59" s="299"/>
    </row>
    <row r="60" spans="1:44" s="134" customFormat="1" ht="13.2" hidden="1" thickTop="1" thickBot="1" x14ac:dyDescent="0.65">
      <c r="A60" s="175">
        <f t="shared" si="4"/>
        <v>0</v>
      </c>
      <c r="B60" s="182" t="s">
        <v>1555</v>
      </c>
      <c r="C60" s="190"/>
      <c r="D60" s="183" t="s">
        <v>1555</v>
      </c>
      <c r="E60" s="191" t="s">
        <v>1555</v>
      </c>
      <c r="F60" s="192"/>
      <c r="G60" s="123"/>
      <c r="H60" s="124"/>
      <c r="I60" s="123"/>
      <c r="J60" s="330"/>
      <c r="K60" s="331" t="str">
        <f>IF(B60="Top of list","(NOT USED)",TEXT(VLOOKUP(B60,'Component Lvl List'!$A$3:$C$135,2,0),"")&amp;C60&amp;"."&amp;TEXT(VLOOKUP(D60,'Device Descriptor List'!$A$3:$C$357,2,0),"")&amp;TEXT(VLOOKUP(E60,'Device Descriptor List'!$A$3:$C$357,2,0),"")&amp;F60)</f>
        <v>(NOT USED)</v>
      </c>
      <c r="L60" s="332" t="str">
        <f>IF(K60="(NOT USED)","",TEXT(VLOOKUP(B60,'Component Lvl List'!$A$3:$C$135,3,0),"")&amp;C60&amp;" "&amp;TEXT(VLOOKUP(D60,'Device Descriptor List'!$A$3:$C$357,3,0),"")&amp;" "&amp;TEXT(VLOOKUP(E60,'Device Descriptor List'!$A$3:$C$357,3,0),"")&amp;F60)</f>
        <v/>
      </c>
      <c r="M60" s="333" t="s">
        <v>1672</v>
      </c>
      <c r="N60" s="333" t="str">
        <f>IF(K60="(NOT USED)","",VLOOKUP(M60,'Inputs Devices'!$A$3:$C$22,2,0))</f>
        <v/>
      </c>
      <c r="O60" s="333" t="str">
        <f>IF(K60="(NOT USED)","",VLOOKUP(M60,'Inputs Devices'!$A$3:$C$22,3,0))</f>
        <v/>
      </c>
      <c r="P60" s="333"/>
      <c r="Q60" s="333"/>
      <c r="R60" s="333"/>
      <c r="S60" s="333"/>
      <c r="T60" s="333"/>
      <c r="U60" s="333"/>
      <c r="V60" s="333"/>
      <c r="W60" s="333"/>
      <c r="X60" s="333"/>
      <c r="Y60" s="333"/>
      <c r="Z60" s="333"/>
      <c r="AA60" s="333"/>
      <c r="AB60" s="123"/>
      <c r="AC60" s="124"/>
      <c r="AD60" s="123"/>
      <c r="AE60" s="134" t="str">
        <f t="shared" si="1"/>
        <v/>
      </c>
      <c r="AF60" s="124"/>
      <c r="AG60" s="134" t="str">
        <f t="shared" si="5"/>
        <v/>
      </c>
      <c r="AH60" s="299"/>
      <c r="AI60" s="299" t="str">
        <f t="shared" si="6"/>
        <v/>
      </c>
      <c r="AJ60" s="299"/>
      <c r="AK60" s="299"/>
      <c r="AL60" s="299"/>
      <c r="AM60" s="299"/>
      <c r="AN60" s="299"/>
      <c r="AO60" s="299"/>
      <c r="AP60" s="299"/>
      <c r="AQ60" s="300"/>
      <c r="AR60" s="299"/>
    </row>
    <row r="61" spans="1:44" s="134" customFormat="1" ht="13.2" hidden="1" thickTop="1" thickBot="1" x14ac:dyDescent="0.65">
      <c r="A61" s="175">
        <f t="shared" si="4"/>
        <v>0</v>
      </c>
      <c r="B61" s="182" t="s">
        <v>1555</v>
      </c>
      <c r="C61" s="190"/>
      <c r="D61" s="183" t="s">
        <v>1555</v>
      </c>
      <c r="E61" s="191" t="s">
        <v>1555</v>
      </c>
      <c r="F61" s="192"/>
      <c r="G61" s="123"/>
      <c r="H61" s="124"/>
      <c r="I61" s="123"/>
      <c r="J61" s="327"/>
      <c r="K61" s="328" t="str">
        <f>IF(B61="Top of list","(NOT USED)",TEXT(VLOOKUP(B61,'Component Lvl List'!$A$3:$C$135,2,0),"")&amp;C61&amp;"."&amp;TEXT(VLOOKUP(D61,'Device Descriptor List'!$A$3:$C$357,2,0),"")&amp;TEXT(VLOOKUP(E61,'Device Descriptor List'!$A$3:$C$357,2,0),"")&amp;F61)</f>
        <v>(NOT USED)</v>
      </c>
      <c r="L61" s="327" t="str">
        <f>IF(K61="(NOT USED)","",TEXT(VLOOKUP(B61,'Component Lvl List'!$A$3:$C$135,3,0),"")&amp;C61&amp;" "&amp;TEXT(VLOOKUP(D61,'Device Descriptor List'!$A$3:$C$357,3,0),"")&amp;" "&amp;TEXT(VLOOKUP(E61,'Device Descriptor List'!$A$3:$C$357,3,0),"")&amp;F61)</f>
        <v/>
      </c>
      <c r="M61" s="329" t="s">
        <v>1672</v>
      </c>
      <c r="N61" s="329" t="str">
        <f>IF(K61="(NOT USED)","",VLOOKUP(M61,'Inputs Devices'!$A$3:$C$22,2,0))</f>
        <v/>
      </c>
      <c r="O61" s="329" t="str">
        <f>IF(K61="(NOT USED)","",VLOOKUP(M61,'Inputs Devices'!$A$3:$C$22,3,0))</f>
        <v/>
      </c>
      <c r="P61" s="329"/>
      <c r="Q61" s="329"/>
      <c r="R61" s="329"/>
      <c r="S61" s="329"/>
      <c r="T61" s="329"/>
      <c r="U61" s="329"/>
      <c r="V61" s="329"/>
      <c r="W61" s="329"/>
      <c r="X61" s="329"/>
      <c r="Y61" s="329"/>
      <c r="Z61" s="329"/>
      <c r="AA61" s="329"/>
      <c r="AB61" s="123"/>
      <c r="AC61" s="124"/>
      <c r="AD61" s="123"/>
      <c r="AE61" s="134" t="str">
        <f t="shared" si="1"/>
        <v/>
      </c>
      <c r="AF61" s="124"/>
      <c r="AG61" s="134" t="str">
        <f t="shared" si="5"/>
        <v/>
      </c>
      <c r="AH61" s="299"/>
      <c r="AI61" s="299" t="str">
        <f t="shared" si="6"/>
        <v/>
      </c>
      <c r="AJ61" s="299"/>
      <c r="AK61" s="299"/>
      <c r="AL61" s="299"/>
      <c r="AM61" s="299"/>
      <c r="AN61" s="299"/>
      <c r="AO61" s="299"/>
      <c r="AP61" s="299"/>
      <c r="AQ61" s="300"/>
      <c r="AR61" s="299"/>
    </row>
    <row r="62" spans="1:44" s="134" customFormat="1" ht="13.2" hidden="1" thickTop="1" thickBot="1" x14ac:dyDescent="0.65">
      <c r="A62" s="175">
        <f t="shared" si="4"/>
        <v>0</v>
      </c>
      <c r="B62" s="182" t="s">
        <v>1555</v>
      </c>
      <c r="C62" s="190"/>
      <c r="D62" s="183" t="s">
        <v>1555</v>
      </c>
      <c r="E62" s="191" t="s">
        <v>1555</v>
      </c>
      <c r="F62" s="192"/>
      <c r="G62" s="123"/>
      <c r="H62" s="124"/>
      <c r="I62" s="123"/>
      <c r="J62" s="327"/>
      <c r="K62" s="328" t="str">
        <f>IF(B62="Top of list","(NOT USED)",TEXT(VLOOKUP(B62,'Component Lvl List'!$A$3:$C$135,2,0),"")&amp;C62&amp;"."&amp;TEXT(VLOOKUP(D62,'Device Descriptor List'!$A$3:$C$357,2,0),"")&amp;TEXT(VLOOKUP(E62,'Device Descriptor List'!$A$3:$C$357,2,0),"")&amp;F62)</f>
        <v>(NOT USED)</v>
      </c>
      <c r="L62" s="327" t="str">
        <f>IF(K62="(NOT USED)","",TEXT(VLOOKUP(B62,'Component Lvl List'!$A$3:$C$135,3,0),"")&amp;C62&amp;" "&amp;TEXT(VLOOKUP(D62,'Device Descriptor List'!$A$3:$C$357,3,0),"")&amp;" "&amp;TEXT(VLOOKUP(E62,'Device Descriptor List'!$A$3:$C$357,3,0),"")&amp;F62)</f>
        <v/>
      </c>
      <c r="M62" s="329" t="s">
        <v>1672</v>
      </c>
      <c r="N62" s="329" t="str">
        <f>IF(K62="(NOT USED)","",VLOOKUP(M62,'Inputs Devices'!$A$3:$C$22,2,0))</f>
        <v/>
      </c>
      <c r="O62" s="329" t="str">
        <f>IF(K62="(NOT USED)","",VLOOKUP(M62,'Inputs Devices'!$A$3:$C$22,3,0))</f>
        <v/>
      </c>
      <c r="P62" s="329"/>
      <c r="Q62" s="329"/>
      <c r="R62" s="329"/>
      <c r="S62" s="329"/>
      <c r="T62" s="329"/>
      <c r="U62" s="329"/>
      <c r="V62" s="329"/>
      <c r="W62" s="329"/>
      <c r="X62" s="329"/>
      <c r="Y62" s="329"/>
      <c r="Z62" s="329"/>
      <c r="AA62" s="329"/>
      <c r="AB62" s="123"/>
      <c r="AC62" s="124"/>
      <c r="AD62" s="123"/>
      <c r="AE62" s="134" t="str">
        <f t="shared" si="1"/>
        <v/>
      </c>
      <c r="AF62" s="124"/>
      <c r="AG62" s="134" t="str">
        <f t="shared" si="5"/>
        <v/>
      </c>
      <c r="AH62" s="299"/>
      <c r="AI62" s="299" t="str">
        <f t="shared" si="6"/>
        <v/>
      </c>
      <c r="AJ62" s="299"/>
      <c r="AK62" s="299"/>
      <c r="AL62" s="299"/>
      <c r="AM62" s="299"/>
      <c r="AN62" s="299"/>
      <c r="AO62" s="299"/>
      <c r="AP62" s="299"/>
      <c r="AQ62" s="300"/>
      <c r="AR62" s="299"/>
    </row>
    <row r="63" spans="1:44" s="134" customFormat="1" ht="13.2" hidden="1" thickTop="1" thickBot="1" x14ac:dyDescent="0.65">
      <c r="A63" s="175">
        <f t="shared" si="4"/>
        <v>0</v>
      </c>
      <c r="B63" s="182" t="s">
        <v>1555</v>
      </c>
      <c r="C63" s="190"/>
      <c r="D63" s="183" t="s">
        <v>1555</v>
      </c>
      <c r="E63" s="191" t="s">
        <v>1555</v>
      </c>
      <c r="F63" s="192"/>
      <c r="G63" s="123"/>
      <c r="H63" s="124"/>
      <c r="I63" s="123"/>
      <c r="J63" s="327"/>
      <c r="K63" s="328" t="str">
        <f>IF(B63="Top of list","(NOT USED)",TEXT(VLOOKUP(B63,'Component Lvl List'!$A$3:$C$135,2,0),"")&amp;C63&amp;"."&amp;TEXT(VLOOKUP(D63,'Device Descriptor List'!$A$3:$C$357,2,0),"")&amp;TEXT(VLOOKUP(E63,'Device Descriptor List'!$A$3:$C$357,2,0),"")&amp;F63)</f>
        <v>(NOT USED)</v>
      </c>
      <c r="L63" s="327" t="str">
        <f>IF(K63="(NOT USED)","",TEXT(VLOOKUP(B63,'Component Lvl List'!$A$3:$C$135,3,0),"")&amp;C63&amp;" "&amp;TEXT(VLOOKUP(D63,'Device Descriptor List'!$A$3:$C$357,3,0),"")&amp;" "&amp;TEXT(VLOOKUP(E63,'Device Descriptor List'!$A$3:$C$357,3,0),"")&amp;F63)</f>
        <v/>
      </c>
      <c r="M63" s="329" t="s">
        <v>1672</v>
      </c>
      <c r="N63" s="329" t="str">
        <f>IF(K63="(NOT USED)","",VLOOKUP(M63,'Inputs Devices'!$A$3:$C$22,2,0))</f>
        <v/>
      </c>
      <c r="O63" s="329" t="str">
        <f>IF(K63="(NOT USED)","",VLOOKUP(M63,'Inputs Devices'!$A$3:$C$22,3,0))</f>
        <v/>
      </c>
      <c r="P63" s="329"/>
      <c r="Q63" s="329"/>
      <c r="R63" s="329"/>
      <c r="S63" s="329"/>
      <c r="T63" s="329"/>
      <c r="U63" s="329"/>
      <c r="V63" s="329"/>
      <c r="W63" s="329"/>
      <c r="X63" s="329"/>
      <c r="Y63" s="329"/>
      <c r="Z63" s="329"/>
      <c r="AA63" s="329"/>
      <c r="AB63" s="123"/>
      <c r="AC63" s="124"/>
      <c r="AD63" s="123"/>
      <c r="AE63" s="134" t="str">
        <f t="shared" si="1"/>
        <v/>
      </c>
      <c r="AF63" s="124"/>
      <c r="AG63" s="134" t="str">
        <f t="shared" si="5"/>
        <v/>
      </c>
      <c r="AH63" s="299"/>
      <c r="AI63" s="299" t="str">
        <f t="shared" si="6"/>
        <v/>
      </c>
      <c r="AJ63" s="299"/>
      <c r="AK63" s="299"/>
      <c r="AL63" s="299"/>
      <c r="AM63" s="299"/>
      <c r="AN63" s="299"/>
      <c r="AO63" s="299"/>
      <c r="AP63" s="299"/>
      <c r="AQ63" s="300"/>
      <c r="AR63" s="299"/>
    </row>
    <row r="64" spans="1:44" s="134" customFormat="1" ht="13.2" hidden="1" thickTop="1" thickBot="1" x14ac:dyDescent="0.65">
      <c r="A64" s="175">
        <f t="shared" si="4"/>
        <v>0</v>
      </c>
      <c r="B64" s="182" t="s">
        <v>1555</v>
      </c>
      <c r="C64" s="190"/>
      <c r="D64" s="183" t="s">
        <v>1555</v>
      </c>
      <c r="E64" s="191" t="s">
        <v>1555</v>
      </c>
      <c r="F64" s="192"/>
      <c r="G64" s="123"/>
      <c r="H64" s="124"/>
      <c r="I64" s="123"/>
      <c r="J64" s="330"/>
      <c r="K64" s="331" t="str">
        <f>IF(B64="Top of list","(NOT USED)",TEXT(VLOOKUP(B64,'Component Lvl List'!$A$3:$C$135,2,0),"")&amp;C64&amp;"."&amp;TEXT(VLOOKUP(D64,'Device Descriptor List'!$A$3:$C$357,2,0),"")&amp;TEXT(VLOOKUP(E64,'Device Descriptor List'!$A$3:$C$357,2,0),"")&amp;F64)</f>
        <v>(NOT USED)</v>
      </c>
      <c r="L64" s="332" t="str">
        <f>IF(K64="(NOT USED)","",TEXT(VLOOKUP(B64,'Component Lvl List'!$A$3:$C$135,3,0),"")&amp;C64&amp;" "&amp;TEXT(VLOOKUP(D64,'Device Descriptor List'!$A$3:$C$357,3,0),"")&amp;" "&amp;TEXT(VLOOKUP(E64,'Device Descriptor List'!$A$3:$C$357,3,0),"")&amp;F64)</f>
        <v/>
      </c>
      <c r="M64" s="333" t="s">
        <v>1672</v>
      </c>
      <c r="N64" s="333" t="str">
        <f>IF(K64="(NOT USED)","",VLOOKUP(M64,'Inputs Devices'!$A$3:$C$22,2,0))</f>
        <v/>
      </c>
      <c r="O64" s="333" t="str">
        <f>IF(K64="(NOT USED)","",VLOOKUP(M64,'Inputs Devices'!$A$3:$C$22,3,0))</f>
        <v/>
      </c>
      <c r="P64" s="333"/>
      <c r="Q64" s="333"/>
      <c r="R64" s="333"/>
      <c r="S64" s="333"/>
      <c r="T64" s="333"/>
      <c r="U64" s="333"/>
      <c r="V64" s="333"/>
      <c r="W64" s="333"/>
      <c r="X64" s="333"/>
      <c r="Y64" s="333"/>
      <c r="Z64" s="333"/>
      <c r="AA64" s="333"/>
      <c r="AB64" s="123"/>
      <c r="AC64" s="124"/>
      <c r="AD64" s="123"/>
      <c r="AE64" s="134" t="str">
        <f t="shared" si="1"/>
        <v/>
      </c>
      <c r="AF64" s="124"/>
      <c r="AG64" s="134" t="str">
        <f t="shared" si="5"/>
        <v/>
      </c>
      <c r="AH64" s="299"/>
      <c r="AI64" s="299" t="str">
        <f t="shared" si="6"/>
        <v/>
      </c>
      <c r="AJ64" s="299"/>
      <c r="AK64" s="299"/>
      <c r="AL64" s="299"/>
      <c r="AM64" s="299"/>
      <c r="AN64" s="299"/>
      <c r="AO64" s="299"/>
      <c r="AP64" s="299"/>
      <c r="AQ64" s="300"/>
      <c r="AR64" s="299"/>
    </row>
    <row r="65" spans="1:44" s="134" customFormat="1" ht="13.2" hidden="1" thickTop="1" thickBot="1" x14ac:dyDescent="0.65">
      <c r="A65" s="175">
        <f t="shared" si="4"/>
        <v>0</v>
      </c>
      <c r="B65" s="182" t="s">
        <v>1555</v>
      </c>
      <c r="C65" s="190"/>
      <c r="D65" s="183" t="s">
        <v>1555</v>
      </c>
      <c r="E65" s="191" t="s">
        <v>1555</v>
      </c>
      <c r="F65" s="192"/>
      <c r="G65" s="123"/>
      <c r="H65" s="124"/>
      <c r="I65" s="123"/>
      <c r="J65" s="327"/>
      <c r="K65" s="328" t="str">
        <f>IF(B65="Top of list","(NOT USED)",TEXT(VLOOKUP(B65,'Component Lvl List'!$A$3:$C$135,2,0),"")&amp;C65&amp;"."&amp;TEXT(VLOOKUP(D65,'Device Descriptor List'!$A$3:$C$357,2,0),"")&amp;TEXT(VLOOKUP(E65,'Device Descriptor List'!$A$3:$C$357,2,0),"")&amp;F65)</f>
        <v>(NOT USED)</v>
      </c>
      <c r="L65" s="327" t="str">
        <f>IF(K65="(NOT USED)","",TEXT(VLOOKUP(B65,'Component Lvl List'!$A$3:$C$135,3,0),"")&amp;C65&amp;" "&amp;TEXT(VLOOKUP(D65,'Device Descriptor List'!$A$3:$C$357,3,0),"")&amp;" "&amp;TEXT(VLOOKUP(E65,'Device Descriptor List'!$A$3:$C$357,3,0),"")&amp;F65)</f>
        <v/>
      </c>
      <c r="M65" s="329" t="s">
        <v>1672</v>
      </c>
      <c r="N65" s="329" t="str">
        <f>IF(K65="(NOT USED)","",VLOOKUP(M65,'Inputs Devices'!$A$3:$C$22,2,0))</f>
        <v/>
      </c>
      <c r="O65" s="329" t="str">
        <f>IF(K65="(NOT USED)","",VLOOKUP(M65,'Inputs Devices'!$A$3:$C$22,3,0))</f>
        <v/>
      </c>
      <c r="P65" s="329"/>
      <c r="Q65" s="329"/>
      <c r="R65" s="329"/>
      <c r="S65" s="329"/>
      <c r="T65" s="329"/>
      <c r="U65" s="329"/>
      <c r="V65" s="329"/>
      <c r="W65" s="329"/>
      <c r="X65" s="329"/>
      <c r="Y65" s="329"/>
      <c r="Z65" s="329"/>
      <c r="AA65" s="329"/>
      <c r="AB65" s="123"/>
      <c r="AC65" s="124"/>
      <c r="AD65" s="123"/>
      <c r="AE65" s="134" t="str">
        <f t="shared" si="1"/>
        <v/>
      </c>
      <c r="AF65" s="124"/>
      <c r="AG65" s="134" t="str">
        <f t="shared" si="5"/>
        <v/>
      </c>
      <c r="AH65" s="299"/>
      <c r="AI65" s="299" t="str">
        <f t="shared" si="6"/>
        <v/>
      </c>
      <c r="AJ65" s="299"/>
      <c r="AK65" s="299"/>
      <c r="AL65" s="299"/>
      <c r="AM65" s="299"/>
      <c r="AN65" s="299"/>
      <c r="AO65" s="299"/>
      <c r="AP65" s="299"/>
      <c r="AQ65" s="300"/>
      <c r="AR65" s="299"/>
    </row>
    <row r="66" spans="1:44" s="134" customFormat="1" ht="13.2" hidden="1" thickTop="1" thickBot="1" x14ac:dyDescent="0.65">
      <c r="A66" s="175">
        <f t="shared" si="4"/>
        <v>0</v>
      </c>
      <c r="B66" s="182" t="s">
        <v>1555</v>
      </c>
      <c r="C66" s="190"/>
      <c r="D66" s="183" t="s">
        <v>1555</v>
      </c>
      <c r="E66" s="191" t="s">
        <v>1555</v>
      </c>
      <c r="F66" s="192"/>
      <c r="G66" s="123"/>
      <c r="H66" s="124"/>
      <c r="I66" s="123"/>
      <c r="J66" s="330"/>
      <c r="K66" s="331" t="str">
        <f>IF(B66="Top of list","(NOT USED)",TEXT(VLOOKUP(B66,'Component Lvl List'!$A$3:$C$135,2,0),"")&amp;C66&amp;"."&amp;TEXT(VLOOKUP(D66,'Device Descriptor List'!$A$3:$C$357,2,0),"")&amp;TEXT(VLOOKUP(E66,'Device Descriptor List'!$A$3:$C$357,2,0),"")&amp;F66)</f>
        <v>(NOT USED)</v>
      </c>
      <c r="L66" s="332" t="str">
        <f>IF(K66="(NOT USED)","",TEXT(VLOOKUP(B66,'Component Lvl List'!$A$3:$C$135,3,0),"")&amp;C66&amp;" "&amp;TEXT(VLOOKUP(D66,'Device Descriptor List'!$A$3:$C$357,3,0),"")&amp;" "&amp;TEXT(VLOOKUP(E66,'Device Descriptor List'!$A$3:$C$357,3,0),"")&amp;F66)</f>
        <v/>
      </c>
      <c r="M66" s="333" t="s">
        <v>1672</v>
      </c>
      <c r="N66" s="333" t="str">
        <f>IF(K66="(NOT USED)","",VLOOKUP(M66,'Inputs Devices'!$A$3:$C$22,2,0))</f>
        <v/>
      </c>
      <c r="O66" s="333" t="str">
        <f>IF(K66="(NOT USED)","",VLOOKUP(M66,'Inputs Devices'!$A$3:$C$22,3,0))</f>
        <v/>
      </c>
      <c r="P66" s="333"/>
      <c r="Q66" s="333"/>
      <c r="R66" s="333"/>
      <c r="S66" s="333"/>
      <c r="T66" s="333"/>
      <c r="U66" s="333"/>
      <c r="V66" s="333"/>
      <c r="W66" s="333"/>
      <c r="X66" s="333"/>
      <c r="Y66" s="333"/>
      <c r="Z66" s="333"/>
      <c r="AA66" s="333"/>
      <c r="AB66" s="123"/>
      <c r="AC66" s="124"/>
      <c r="AD66" s="123"/>
      <c r="AE66" s="134" t="str">
        <f t="shared" si="1"/>
        <v/>
      </c>
      <c r="AF66" s="124"/>
      <c r="AG66" s="134" t="str">
        <f t="shared" si="5"/>
        <v/>
      </c>
      <c r="AH66" s="299"/>
      <c r="AI66" s="299" t="str">
        <f t="shared" si="6"/>
        <v/>
      </c>
      <c r="AJ66" s="299"/>
      <c r="AK66" s="299"/>
      <c r="AL66" s="299"/>
      <c r="AM66" s="299"/>
      <c r="AN66" s="299"/>
      <c r="AO66" s="299"/>
      <c r="AP66" s="299"/>
      <c r="AQ66" s="300"/>
      <c r="AR66" s="299"/>
    </row>
    <row r="67" spans="1:44" s="134" customFormat="1" ht="13.2" hidden="1" thickTop="1" thickBot="1" x14ac:dyDescent="0.65">
      <c r="A67" s="175">
        <f t="shared" si="4"/>
        <v>0</v>
      </c>
      <c r="B67" s="182" t="s">
        <v>1555</v>
      </c>
      <c r="C67" s="190"/>
      <c r="D67" s="183" t="s">
        <v>1555</v>
      </c>
      <c r="E67" s="191" t="s">
        <v>1555</v>
      </c>
      <c r="F67" s="192"/>
      <c r="G67" s="123"/>
      <c r="H67" s="124"/>
      <c r="I67" s="123"/>
      <c r="J67" s="327"/>
      <c r="K67" s="328" t="str">
        <f>IF(B67="Top of list","(NOT USED)",TEXT(VLOOKUP(B67,'Component Lvl List'!$A$3:$C$135,2,0),"")&amp;C67&amp;"."&amp;TEXT(VLOOKUP(D67,'Device Descriptor List'!$A$3:$C$357,2,0),"")&amp;TEXT(VLOOKUP(E67,'Device Descriptor List'!$A$3:$C$357,2,0),"")&amp;F67)</f>
        <v>(NOT USED)</v>
      </c>
      <c r="L67" s="327" t="str">
        <f>IF(K67="(NOT USED)","",TEXT(VLOOKUP(B67,'Component Lvl List'!$A$3:$C$135,3,0),"")&amp;C67&amp;" "&amp;TEXT(VLOOKUP(D67,'Device Descriptor List'!$A$3:$C$357,3,0),"")&amp;" "&amp;TEXT(VLOOKUP(E67,'Device Descriptor List'!$A$3:$C$357,3,0),"")&amp;F67)</f>
        <v/>
      </c>
      <c r="M67" s="329" t="s">
        <v>1672</v>
      </c>
      <c r="N67" s="329" t="str">
        <f>IF(K67="(NOT USED)","",VLOOKUP(M67,'Inputs Devices'!$A$3:$C$22,2,0))</f>
        <v/>
      </c>
      <c r="O67" s="329" t="str">
        <f>IF(K67="(NOT USED)","",VLOOKUP(M67,'Inputs Devices'!$A$3:$C$22,3,0))</f>
        <v/>
      </c>
      <c r="P67" s="329"/>
      <c r="Q67" s="329"/>
      <c r="R67" s="329"/>
      <c r="S67" s="329"/>
      <c r="T67" s="329"/>
      <c r="U67" s="329"/>
      <c r="V67" s="329"/>
      <c r="W67" s="329"/>
      <c r="X67" s="329"/>
      <c r="Y67" s="329"/>
      <c r="Z67" s="329"/>
      <c r="AA67" s="329"/>
      <c r="AB67" s="123"/>
      <c r="AC67" s="124"/>
      <c r="AD67" s="123"/>
      <c r="AE67" s="134" t="str">
        <f t="shared" si="1"/>
        <v/>
      </c>
      <c r="AF67" s="124"/>
      <c r="AG67" s="134" t="str">
        <f t="shared" si="5"/>
        <v/>
      </c>
      <c r="AH67" s="299"/>
      <c r="AI67" s="299" t="str">
        <f t="shared" si="6"/>
        <v/>
      </c>
      <c r="AJ67" s="299"/>
      <c r="AK67" s="299"/>
      <c r="AL67" s="299"/>
      <c r="AM67" s="299"/>
      <c r="AN67" s="299"/>
      <c r="AO67" s="299"/>
      <c r="AP67" s="299"/>
      <c r="AQ67" s="300"/>
      <c r="AR67" s="299"/>
    </row>
    <row r="68" spans="1:44" s="134" customFormat="1" ht="13.2" hidden="1" thickTop="1" thickBot="1" x14ac:dyDescent="0.65">
      <c r="A68" s="175">
        <f t="shared" si="4"/>
        <v>0</v>
      </c>
      <c r="B68" s="182" t="s">
        <v>1555</v>
      </c>
      <c r="C68" s="190"/>
      <c r="D68" s="183" t="s">
        <v>1555</v>
      </c>
      <c r="E68" s="191" t="s">
        <v>1555</v>
      </c>
      <c r="F68" s="192"/>
      <c r="G68" s="123"/>
      <c r="H68" s="124"/>
      <c r="I68" s="123"/>
      <c r="J68" s="330"/>
      <c r="K68" s="331" t="str">
        <f>IF(B68="Top of list","(NOT USED)",TEXT(VLOOKUP(B68,'Component Lvl List'!$A$3:$C$135,2,0),"")&amp;C68&amp;"."&amp;TEXT(VLOOKUP(D68,'Device Descriptor List'!$A$3:$C$357,2,0),"")&amp;TEXT(VLOOKUP(E68,'Device Descriptor List'!$A$3:$C$357,2,0),"")&amp;F68)</f>
        <v>(NOT USED)</v>
      </c>
      <c r="L68" s="332" t="str">
        <f>IF(K68="(NOT USED)","",TEXT(VLOOKUP(B68,'Component Lvl List'!$A$3:$C$135,3,0),"")&amp;C68&amp;" "&amp;TEXT(VLOOKUP(D68,'Device Descriptor List'!$A$3:$C$357,3,0),"")&amp;" "&amp;TEXT(VLOOKUP(E68,'Device Descriptor List'!$A$3:$C$357,3,0),"")&amp;F68)</f>
        <v/>
      </c>
      <c r="M68" s="333" t="s">
        <v>1672</v>
      </c>
      <c r="N68" s="333" t="str">
        <f>IF(K68="(NOT USED)","",VLOOKUP(M68,'Inputs Devices'!$A$3:$C$22,2,0))</f>
        <v/>
      </c>
      <c r="O68" s="333" t="str">
        <f>IF(K68="(NOT USED)","",VLOOKUP(M68,'Inputs Devices'!$A$3:$C$22,3,0))</f>
        <v/>
      </c>
      <c r="P68" s="333"/>
      <c r="Q68" s="333"/>
      <c r="R68" s="333"/>
      <c r="S68" s="333"/>
      <c r="T68" s="333"/>
      <c r="U68" s="333"/>
      <c r="V68" s="333"/>
      <c r="W68" s="333"/>
      <c r="X68" s="333"/>
      <c r="Y68" s="333"/>
      <c r="Z68" s="333"/>
      <c r="AA68" s="333"/>
      <c r="AB68" s="123"/>
      <c r="AC68" s="124"/>
      <c r="AD68" s="123"/>
      <c r="AE68" s="134" t="str">
        <f t="shared" si="1"/>
        <v/>
      </c>
      <c r="AF68" s="124"/>
      <c r="AG68" s="134" t="str">
        <f t="shared" si="5"/>
        <v/>
      </c>
      <c r="AH68" s="299"/>
      <c r="AI68" s="299" t="str">
        <f t="shared" si="6"/>
        <v/>
      </c>
      <c r="AJ68" s="299"/>
      <c r="AK68" s="299"/>
      <c r="AL68" s="299"/>
      <c r="AM68" s="299"/>
      <c r="AN68" s="299"/>
      <c r="AO68" s="299"/>
      <c r="AP68" s="299"/>
      <c r="AQ68" s="300"/>
      <c r="AR68" s="299"/>
    </row>
    <row r="69" spans="1:44" s="134" customFormat="1" ht="13.2" hidden="1" thickTop="1" thickBot="1" x14ac:dyDescent="0.65">
      <c r="A69" s="175">
        <f t="shared" si="4"/>
        <v>0</v>
      </c>
      <c r="B69" s="182" t="s">
        <v>1555</v>
      </c>
      <c r="C69" s="190"/>
      <c r="D69" s="183" t="s">
        <v>1555</v>
      </c>
      <c r="E69" s="191" t="s">
        <v>1555</v>
      </c>
      <c r="F69" s="192"/>
      <c r="G69" s="123"/>
      <c r="H69" s="124"/>
      <c r="I69" s="123"/>
      <c r="J69" s="327"/>
      <c r="K69" s="328" t="str">
        <f>IF(B69="Top of list","(NOT USED)",TEXT(VLOOKUP(B69,'Component Lvl List'!$A$3:$C$135,2,0),"")&amp;C69&amp;"."&amp;TEXT(VLOOKUP(D69,'Device Descriptor List'!$A$3:$C$357,2,0),"")&amp;TEXT(VLOOKUP(E69,'Device Descriptor List'!$A$3:$C$357,2,0),"")&amp;F69)</f>
        <v>(NOT USED)</v>
      </c>
      <c r="L69" s="327" t="str">
        <f>IF(K69="(NOT USED)","",TEXT(VLOOKUP(B69,'Component Lvl List'!$A$3:$C$135,3,0),"")&amp;C69&amp;" "&amp;TEXT(VLOOKUP(D69,'Device Descriptor List'!$A$3:$C$357,3,0),"")&amp;" "&amp;TEXT(VLOOKUP(E69,'Device Descriptor List'!$A$3:$C$357,3,0),"")&amp;F69)</f>
        <v/>
      </c>
      <c r="M69" s="329" t="s">
        <v>1672</v>
      </c>
      <c r="N69" s="329" t="str">
        <f>IF(K69="(NOT USED)","",VLOOKUP(M69,'Inputs Devices'!$A$3:$C$22,2,0))</f>
        <v/>
      </c>
      <c r="O69" s="329" t="str">
        <f>IF(K69="(NOT USED)","",VLOOKUP(M69,'Inputs Devices'!$A$3:$C$22,3,0))</f>
        <v/>
      </c>
      <c r="P69" s="329"/>
      <c r="Q69" s="329"/>
      <c r="R69" s="329"/>
      <c r="S69" s="329"/>
      <c r="T69" s="329"/>
      <c r="U69" s="329"/>
      <c r="V69" s="329"/>
      <c r="W69" s="329"/>
      <c r="X69" s="329"/>
      <c r="Y69" s="329"/>
      <c r="Z69" s="329"/>
      <c r="AA69" s="329"/>
      <c r="AB69" s="123"/>
      <c r="AC69" s="124"/>
      <c r="AD69" s="123"/>
      <c r="AE69" s="134" t="str">
        <f t="shared" si="1"/>
        <v/>
      </c>
      <c r="AF69" s="124"/>
      <c r="AG69" s="134" t="str">
        <f t="shared" si="5"/>
        <v/>
      </c>
      <c r="AH69" s="299"/>
      <c r="AI69" s="299" t="str">
        <f t="shared" si="6"/>
        <v/>
      </c>
      <c r="AJ69" s="299"/>
      <c r="AK69" s="299"/>
      <c r="AL69" s="299"/>
      <c r="AM69" s="299"/>
      <c r="AN69" s="299"/>
      <c r="AO69" s="299"/>
      <c r="AP69" s="299"/>
      <c r="AQ69" s="300"/>
      <c r="AR69" s="299"/>
    </row>
    <row r="70" spans="1:44" s="134" customFormat="1" ht="13.2" hidden="1" thickTop="1" thickBot="1" x14ac:dyDescent="0.65">
      <c r="A70" s="196" t="str">
        <f>J70</f>
        <v>Analog Outputs (All analog outputs to include local override capability and status indication at the controller)</v>
      </c>
      <c r="B70" s="138"/>
      <c r="C70" s="138"/>
      <c r="D70" s="138"/>
      <c r="E70" s="138"/>
      <c r="F70" s="138"/>
      <c r="G70" s="123"/>
      <c r="H70" s="124"/>
      <c r="I70" s="123"/>
      <c r="J70" s="375" t="s">
        <v>250</v>
      </c>
      <c r="K70" s="375"/>
      <c r="L70" s="375"/>
      <c r="M70" s="375"/>
      <c r="N70" s="375"/>
      <c r="O70" s="375"/>
      <c r="P70" s="375"/>
      <c r="Q70" s="375"/>
      <c r="R70" s="375"/>
      <c r="S70" s="375"/>
      <c r="T70" s="375"/>
      <c r="U70" s="375"/>
      <c r="V70" s="375"/>
      <c r="W70" s="375"/>
      <c r="X70" s="375"/>
      <c r="Y70" s="375"/>
      <c r="Z70" s="375"/>
      <c r="AA70" s="375"/>
      <c r="AB70" s="123"/>
      <c r="AC70" s="124"/>
      <c r="AD70" s="123"/>
      <c r="AE70" s="134" t="str">
        <f t="shared" si="1"/>
        <v>CentPl.CHW-?.</v>
      </c>
      <c r="AF70" s="124"/>
      <c r="AG70" s="138" t="str">
        <f>J70</f>
        <v>Analog Outputs (All analog outputs to include local override capability and status indication at the controller)</v>
      </c>
      <c r="AH70" s="291"/>
      <c r="AI70" s="291"/>
      <c r="AJ70" s="291"/>
      <c r="AK70" s="291"/>
      <c r="AL70" s="291"/>
      <c r="AM70" s="291"/>
      <c r="AN70" s="291"/>
      <c r="AO70" s="291"/>
      <c r="AP70" s="291"/>
      <c r="AQ70" s="301"/>
      <c r="AR70" s="291"/>
    </row>
    <row r="71" spans="1:44" s="134" customFormat="1" ht="13.2" hidden="1" thickTop="1" thickBot="1" x14ac:dyDescent="0.65">
      <c r="A71" s="175">
        <f t="shared" ref="A71:A80" si="7">IF(K71="(NOT USED)",0,$Y$5+$Y$6+(LEN(K71)))</f>
        <v>0</v>
      </c>
      <c r="B71" s="182" t="s">
        <v>1555</v>
      </c>
      <c r="C71" s="190"/>
      <c r="D71" s="183" t="s">
        <v>1555</v>
      </c>
      <c r="E71" s="191" t="s">
        <v>1555</v>
      </c>
      <c r="F71" s="192"/>
      <c r="G71" s="123"/>
      <c r="H71" s="124"/>
      <c r="I71" s="123"/>
      <c r="J71" s="327"/>
      <c r="K71" s="328" t="str">
        <f>IF(B71="Top of list","(NOT USED)",TEXT(VLOOKUP(B71,'Component Lvl List'!$A$3:$C$135,2,0),"")&amp;C71&amp;"."&amp;TEXT(VLOOKUP(D71,'Device Descriptor List'!$A$3:$C$357,2,0),"")&amp;TEXT(VLOOKUP(E71,'Device Descriptor List'!$A$3:$C$357,2,0),"")&amp;F71)</f>
        <v>(NOT USED)</v>
      </c>
      <c r="L71" s="327" t="str">
        <f>IF(K71="(NOT USED)","",TEXT(VLOOKUP(B71,'Component Lvl List'!$A$3:$C$135,3,0),"")&amp;C71&amp;" "&amp;TEXT(VLOOKUP(D71,'Device Descriptor List'!$A$3:$C$357,3,0),"")&amp;" "&amp;TEXT(VLOOKUP(E71,'Device Descriptor List'!$A$3:$C$357,3,0),"")&amp;F71)</f>
        <v/>
      </c>
      <c r="M71" s="329" t="s">
        <v>1672</v>
      </c>
      <c r="N71" s="329" t="str">
        <f>IF(K71="(NOT USED)","",VLOOKUP(M71,'Output Devices'!$A$3:$C$7,2,0))</f>
        <v/>
      </c>
      <c r="O71" s="329" t="str">
        <f>IF(K71="(NOT USED)","",VLOOKUP('Evaporator Pump Addition'!M71,'Output Devices'!$A$3:$C$7,3,0))</f>
        <v/>
      </c>
      <c r="P71" s="329"/>
      <c r="Q71" s="329"/>
      <c r="R71" s="329"/>
      <c r="S71" s="329"/>
      <c r="T71" s="329"/>
      <c r="U71" s="329"/>
      <c r="V71" s="329"/>
      <c r="W71" s="329"/>
      <c r="X71" s="329"/>
      <c r="Y71" s="329"/>
      <c r="Z71" s="329"/>
      <c r="AA71" s="329"/>
      <c r="AB71" s="123"/>
      <c r="AC71" s="124"/>
      <c r="AD71" s="123"/>
      <c r="AE71" s="134" t="str">
        <f t="shared" si="1"/>
        <v/>
      </c>
      <c r="AF71" s="124"/>
      <c r="AG71" s="134" t="str">
        <f t="shared" ref="AG71:AG80" si="8">IF(OR(K71="",K71="(NOT USED)"),"",K71)</f>
        <v/>
      </c>
      <c r="AH71" s="299"/>
      <c r="AI71" s="299"/>
      <c r="AJ71" s="299" t="str">
        <f t="shared" ref="AJ71:AJ80" si="9">IF(OR($AG71="",$M71="Existing"),"","X")</f>
        <v/>
      </c>
      <c r="AK71" s="299"/>
      <c r="AL71" s="299"/>
      <c r="AM71" s="299"/>
      <c r="AN71" s="299"/>
      <c r="AO71" s="299"/>
      <c r="AP71" s="299"/>
      <c r="AQ71" s="300"/>
      <c r="AR71" s="299"/>
    </row>
    <row r="72" spans="1:44" s="134" customFormat="1" ht="13.2" hidden="1" thickTop="1" thickBot="1" x14ac:dyDescent="0.65">
      <c r="A72" s="175">
        <f t="shared" si="7"/>
        <v>0</v>
      </c>
      <c r="B72" s="182" t="s">
        <v>1555</v>
      </c>
      <c r="C72" s="190"/>
      <c r="D72" s="183" t="s">
        <v>1555</v>
      </c>
      <c r="E72" s="191" t="s">
        <v>1555</v>
      </c>
      <c r="F72" s="192"/>
      <c r="G72" s="123"/>
      <c r="H72" s="124"/>
      <c r="I72" s="123"/>
      <c r="J72" s="330"/>
      <c r="K72" s="331" t="str">
        <f>IF(B72="Top of list","(NOT USED)",TEXT(VLOOKUP(B72,'Component Lvl List'!$A$3:$C$135,2,0),"")&amp;C72&amp;"."&amp;TEXT(VLOOKUP(D72,'Device Descriptor List'!$A$3:$C$357,2,0),"")&amp;TEXT(VLOOKUP(E72,'Device Descriptor List'!$A$3:$C$357,2,0),"")&amp;F72)</f>
        <v>(NOT USED)</v>
      </c>
      <c r="L72" s="332" t="str">
        <f>IF(K72="(NOT USED)","",TEXT(VLOOKUP(B72,'Component Lvl List'!$A$3:$C$135,3,0),"")&amp;C72&amp;" "&amp;TEXT(VLOOKUP(D72,'Device Descriptor List'!$A$3:$C$357,3,0),"")&amp;" "&amp;TEXT(VLOOKUP(E72,'Device Descriptor List'!$A$3:$C$357,3,0),"")&amp;F72)</f>
        <v/>
      </c>
      <c r="M72" s="333" t="s">
        <v>1672</v>
      </c>
      <c r="N72" s="333" t="str">
        <f>IF(K72="(NOT USED)","",VLOOKUP(M72,'Output Devices'!$A$3:$C$7,2,0))</f>
        <v/>
      </c>
      <c r="O72" s="333" t="str">
        <f>IF(K72="(NOT USED)","",VLOOKUP('Evaporator Pump Addition'!M72,'Output Devices'!$A$3:$C$7,3,0))</f>
        <v/>
      </c>
      <c r="P72" s="333"/>
      <c r="Q72" s="333"/>
      <c r="R72" s="333"/>
      <c r="S72" s="333"/>
      <c r="T72" s="333"/>
      <c r="U72" s="333"/>
      <c r="V72" s="333"/>
      <c r="W72" s="333"/>
      <c r="X72" s="333"/>
      <c r="Y72" s="333"/>
      <c r="Z72" s="333"/>
      <c r="AA72" s="333"/>
      <c r="AB72" s="123"/>
      <c r="AC72" s="124"/>
      <c r="AD72" s="123"/>
      <c r="AE72" s="134" t="str">
        <f t="shared" si="1"/>
        <v/>
      </c>
      <c r="AF72" s="124"/>
      <c r="AG72" s="134" t="str">
        <f t="shared" si="8"/>
        <v/>
      </c>
      <c r="AH72" s="299"/>
      <c r="AI72" s="299"/>
      <c r="AJ72" s="299" t="str">
        <f t="shared" si="9"/>
        <v/>
      </c>
      <c r="AK72" s="299"/>
      <c r="AL72" s="299"/>
      <c r="AM72" s="299"/>
      <c r="AN72" s="299"/>
      <c r="AO72" s="299"/>
      <c r="AP72" s="299"/>
      <c r="AQ72" s="300"/>
      <c r="AR72" s="299"/>
    </row>
    <row r="73" spans="1:44" s="134" customFormat="1" ht="13.2" hidden="1" thickTop="1" thickBot="1" x14ac:dyDescent="0.65">
      <c r="A73" s="175">
        <f t="shared" si="7"/>
        <v>0</v>
      </c>
      <c r="B73" s="182" t="s">
        <v>1555</v>
      </c>
      <c r="C73" s="190"/>
      <c r="D73" s="183" t="s">
        <v>1555</v>
      </c>
      <c r="E73" s="191" t="s">
        <v>1555</v>
      </c>
      <c r="F73" s="192"/>
      <c r="G73" s="123"/>
      <c r="H73" s="124"/>
      <c r="I73" s="123"/>
      <c r="J73" s="327"/>
      <c r="K73" s="328" t="str">
        <f>IF(B73="Top of list","(NOT USED)",TEXT(VLOOKUP(B73,'Component Lvl List'!$A$3:$C$135,2,0),"")&amp;C73&amp;"."&amp;TEXT(VLOOKUP(D73,'Device Descriptor List'!$A$3:$C$357,2,0),"")&amp;TEXT(VLOOKUP(E73,'Device Descriptor List'!$A$3:$C$357,2,0),"")&amp;F73)</f>
        <v>(NOT USED)</v>
      </c>
      <c r="L73" s="327" t="str">
        <f>IF(K73="(NOT USED)","",TEXT(VLOOKUP(B73,'Component Lvl List'!$A$3:$C$135,3,0),"")&amp;C73&amp;" "&amp;TEXT(VLOOKUP(D73,'Device Descriptor List'!$A$3:$C$357,3,0),"")&amp;" "&amp;TEXT(VLOOKUP(E73,'Device Descriptor List'!$A$3:$C$357,3,0),"")&amp;F73)</f>
        <v/>
      </c>
      <c r="M73" s="329" t="s">
        <v>1672</v>
      </c>
      <c r="N73" s="329" t="str">
        <f>IF(K73="(NOT USED)","",VLOOKUP(M73,'Output Devices'!$A$3:$C$7,2,0))</f>
        <v/>
      </c>
      <c r="O73" s="329" t="str">
        <f>IF(K73="(NOT USED)","",VLOOKUP('Evaporator Pump Addition'!M73,'Output Devices'!$A$3:$C$7,3,0))</f>
        <v/>
      </c>
      <c r="P73" s="329"/>
      <c r="Q73" s="329"/>
      <c r="R73" s="329"/>
      <c r="S73" s="329"/>
      <c r="T73" s="329"/>
      <c r="U73" s="329"/>
      <c r="V73" s="329"/>
      <c r="W73" s="329"/>
      <c r="X73" s="329"/>
      <c r="Y73" s="329"/>
      <c r="Z73" s="329"/>
      <c r="AA73" s="329"/>
      <c r="AB73" s="123"/>
      <c r="AC73" s="124"/>
      <c r="AD73" s="123"/>
      <c r="AE73" s="134" t="str">
        <f t="shared" si="1"/>
        <v/>
      </c>
      <c r="AF73" s="124"/>
      <c r="AG73" s="134" t="str">
        <f t="shared" si="8"/>
        <v/>
      </c>
      <c r="AH73" s="299"/>
      <c r="AI73" s="299"/>
      <c r="AJ73" s="299" t="str">
        <f t="shared" si="9"/>
        <v/>
      </c>
      <c r="AK73" s="299"/>
      <c r="AL73" s="299"/>
      <c r="AM73" s="299"/>
      <c r="AN73" s="299"/>
      <c r="AO73" s="299"/>
      <c r="AP73" s="299"/>
      <c r="AQ73" s="300"/>
      <c r="AR73" s="299"/>
    </row>
    <row r="74" spans="1:44" s="134" customFormat="1" ht="13.2" hidden="1" thickTop="1" thickBot="1" x14ac:dyDescent="0.65">
      <c r="A74" s="175">
        <f t="shared" si="7"/>
        <v>0</v>
      </c>
      <c r="B74" s="182" t="s">
        <v>1555</v>
      </c>
      <c r="C74" s="190"/>
      <c r="D74" s="183" t="s">
        <v>1555</v>
      </c>
      <c r="E74" s="191" t="s">
        <v>1555</v>
      </c>
      <c r="F74" s="192"/>
      <c r="G74" s="123"/>
      <c r="H74" s="124"/>
      <c r="I74" s="123"/>
      <c r="J74" s="330"/>
      <c r="K74" s="331" t="str">
        <f>IF(B74="Top of list","(NOT USED)",TEXT(VLOOKUP(B74,'Component Lvl List'!$A$3:$C$135,2,0),"")&amp;C74&amp;"."&amp;TEXT(VLOOKUP(D74,'Device Descriptor List'!$A$3:$C$357,2,0),"")&amp;TEXT(VLOOKUP(E74,'Device Descriptor List'!$A$3:$C$357,2,0),"")&amp;F74)</f>
        <v>(NOT USED)</v>
      </c>
      <c r="L74" s="332" t="str">
        <f>IF(K74="(NOT USED)","",TEXT(VLOOKUP(B74,'Component Lvl List'!$A$3:$C$135,3,0),"")&amp;C74&amp;" "&amp;TEXT(VLOOKUP(D74,'Device Descriptor List'!$A$3:$C$357,3,0),"")&amp;" "&amp;TEXT(VLOOKUP(E74,'Device Descriptor List'!$A$3:$C$357,3,0),"")&amp;F74)</f>
        <v/>
      </c>
      <c r="M74" s="333" t="s">
        <v>1672</v>
      </c>
      <c r="N74" s="333" t="str">
        <f>IF(K74="(NOT USED)","",VLOOKUP(M74,'Output Devices'!$A$3:$C$7,2,0))</f>
        <v/>
      </c>
      <c r="O74" s="333" t="str">
        <f>IF(K74="(NOT USED)","",VLOOKUP('Evaporator Pump Addition'!M74,'Output Devices'!$A$3:$C$7,3,0))</f>
        <v/>
      </c>
      <c r="P74" s="333"/>
      <c r="Q74" s="333"/>
      <c r="R74" s="333"/>
      <c r="S74" s="333"/>
      <c r="T74" s="333"/>
      <c r="U74" s="333"/>
      <c r="V74" s="333"/>
      <c r="W74" s="333"/>
      <c r="X74" s="333"/>
      <c r="Y74" s="333"/>
      <c r="Z74" s="333"/>
      <c r="AA74" s="333"/>
      <c r="AB74" s="123"/>
      <c r="AC74" s="124"/>
      <c r="AD74" s="123"/>
      <c r="AE74" s="134" t="str">
        <f t="shared" si="1"/>
        <v/>
      </c>
      <c r="AF74" s="124"/>
      <c r="AG74" s="134" t="str">
        <f t="shared" si="8"/>
        <v/>
      </c>
      <c r="AH74" s="299"/>
      <c r="AI74" s="299"/>
      <c r="AJ74" s="299" t="str">
        <f t="shared" si="9"/>
        <v/>
      </c>
      <c r="AK74" s="299"/>
      <c r="AL74" s="299"/>
      <c r="AM74" s="299"/>
      <c r="AN74" s="299"/>
      <c r="AO74" s="299"/>
      <c r="AP74" s="299"/>
      <c r="AQ74" s="300"/>
      <c r="AR74" s="299"/>
    </row>
    <row r="75" spans="1:44" s="134" customFormat="1" ht="13.2" hidden="1" thickTop="1" thickBot="1" x14ac:dyDescent="0.65">
      <c r="A75" s="175">
        <f t="shared" si="7"/>
        <v>0</v>
      </c>
      <c r="B75" s="182" t="s">
        <v>1555</v>
      </c>
      <c r="C75" s="190"/>
      <c r="D75" s="183" t="s">
        <v>1555</v>
      </c>
      <c r="E75" s="191" t="s">
        <v>1555</v>
      </c>
      <c r="F75" s="192"/>
      <c r="G75" s="123"/>
      <c r="H75" s="124"/>
      <c r="I75" s="123"/>
      <c r="J75" s="327"/>
      <c r="K75" s="328" t="str">
        <f>IF(B75="Top of list","(NOT USED)",TEXT(VLOOKUP(B75,'Component Lvl List'!$A$3:$C$135,2,0),"")&amp;C75&amp;"."&amp;TEXT(VLOOKUP(D75,'Device Descriptor List'!$A$3:$C$357,2,0),"")&amp;TEXT(VLOOKUP(E75,'Device Descriptor List'!$A$3:$C$357,2,0),"")&amp;F75)</f>
        <v>(NOT USED)</v>
      </c>
      <c r="L75" s="327" t="str">
        <f>IF(K75="(NOT USED)","",TEXT(VLOOKUP(B75,'Component Lvl List'!$A$3:$C$135,3,0),"")&amp;C75&amp;" "&amp;TEXT(VLOOKUP(D75,'Device Descriptor List'!$A$3:$C$357,3,0),"")&amp;" "&amp;TEXT(VLOOKUP(E75,'Device Descriptor List'!$A$3:$C$357,3,0),"")&amp;F75)</f>
        <v/>
      </c>
      <c r="M75" s="329" t="s">
        <v>1672</v>
      </c>
      <c r="N75" s="329" t="str">
        <f>IF(K75="(NOT USED)","",VLOOKUP(M75,'Output Devices'!$A$3:$C$7,2,0))</f>
        <v/>
      </c>
      <c r="O75" s="329" t="str">
        <f>IF(K75="(NOT USED)","",VLOOKUP('Evaporator Pump Addition'!M75,'Output Devices'!$A$3:$C$7,3,0))</f>
        <v/>
      </c>
      <c r="P75" s="329"/>
      <c r="Q75" s="329"/>
      <c r="R75" s="329"/>
      <c r="S75" s="329"/>
      <c r="T75" s="329"/>
      <c r="U75" s="329"/>
      <c r="V75" s="329"/>
      <c r="W75" s="329"/>
      <c r="X75" s="329"/>
      <c r="Y75" s="329"/>
      <c r="Z75" s="329"/>
      <c r="AA75" s="329"/>
      <c r="AB75" s="123"/>
      <c r="AC75" s="124"/>
      <c r="AD75" s="123"/>
      <c r="AE75" s="134" t="str">
        <f t="shared" si="1"/>
        <v/>
      </c>
      <c r="AF75" s="124"/>
      <c r="AG75" s="134" t="str">
        <f t="shared" si="8"/>
        <v/>
      </c>
      <c r="AH75" s="299"/>
      <c r="AI75" s="299"/>
      <c r="AJ75" s="299" t="str">
        <f t="shared" si="9"/>
        <v/>
      </c>
      <c r="AK75" s="299"/>
      <c r="AL75" s="299"/>
      <c r="AM75" s="299"/>
      <c r="AN75" s="299"/>
      <c r="AO75" s="299"/>
      <c r="AP75" s="299"/>
      <c r="AQ75" s="300"/>
      <c r="AR75" s="299"/>
    </row>
    <row r="76" spans="1:44" s="134" customFormat="1" ht="13.2" hidden="1" thickTop="1" thickBot="1" x14ac:dyDescent="0.65">
      <c r="A76" s="175">
        <f t="shared" si="7"/>
        <v>0</v>
      </c>
      <c r="B76" s="182" t="s">
        <v>1555</v>
      </c>
      <c r="C76" s="190"/>
      <c r="D76" s="183" t="s">
        <v>1555</v>
      </c>
      <c r="E76" s="191" t="s">
        <v>1555</v>
      </c>
      <c r="F76" s="192"/>
      <c r="G76" s="123"/>
      <c r="H76" s="124"/>
      <c r="I76" s="123"/>
      <c r="J76" s="330"/>
      <c r="K76" s="331" t="str">
        <f>IF(B76="Top of list","(NOT USED)",TEXT(VLOOKUP(B76,'Component Lvl List'!$A$3:$C$135,2,0),"")&amp;C76&amp;"."&amp;TEXT(VLOOKUP(D76,'Device Descriptor List'!$A$3:$C$357,2,0),"")&amp;TEXT(VLOOKUP(E76,'Device Descriptor List'!$A$3:$C$357,2,0),"")&amp;F76)</f>
        <v>(NOT USED)</v>
      </c>
      <c r="L76" s="332" t="str">
        <f>IF(K76="(NOT USED)","",TEXT(VLOOKUP(B76,'Component Lvl List'!$A$3:$C$135,3,0),"")&amp;C76&amp;" "&amp;TEXT(VLOOKUP(D76,'Device Descriptor List'!$A$3:$C$357,3,0),"")&amp;" "&amp;TEXT(VLOOKUP(E76,'Device Descriptor List'!$A$3:$C$357,3,0),"")&amp;F76)</f>
        <v/>
      </c>
      <c r="M76" s="333" t="s">
        <v>1672</v>
      </c>
      <c r="N76" s="333" t="str">
        <f>IF(K76="(NOT USED)","",VLOOKUP(M76,'Output Devices'!$A$3:$C$7,2,0))</f>
        <v/>
      </c>
      <c r="O76" s="333" t="str">
        <f>IF(K76="(NOT USED)","",VLOOKUP('Evaporator Pump Addition'!M76,'Output Devices'!$A$3:$C$7,3,0))</f>
        <v/>
      </c>
      <c r="P76" s="333"/>
      <c r="Q76" s="333"/>
      <c r="R76" s="333"/>
      <c r="S76" s="333"/>
      <c r="T76" s="333"/>
      <c r="U76" s="333"/>
      <c r="V76" s="333"/>
      <c r="W76" s="333"/>
      <c r="X76" s="333"/>
      <c r="Y76" s="333"/>
      <c r="Z76" s="333"/>
      <c r="AA76" s="333"/>
      <c r="AB76" s="123"/>
      <c r="AC76" s="124"/>
      <c r="AD76" s="123"/>
      <c r="AE76" s="134" t="str">
        <f t="shared" si="1"/>
        <v/>
      </c>
      <c r="AF76" s="124"/>
      <c r="AG76" s="134" t="str">
        <f t="shared" si="8"/>
        <v/>
      </c>
      <c r="AH76" s="299"/>
      <c r="AI76" s="299"/>
      <c r="AJ76" s="299" t="str">
        <f t="shared" si="9"/>
        <v/>
      </c>
      <c r="AK76" s="299"/>
      <c r="AL76" s="299"/>
      <c r="AM76" s="299"/>
      <c r="AN76" s="299"/>
      <c r="AO76" s="299"/>
      <c r="AP76" s="299"/>
      <c r="AQ76" s="300"/>
      <c r="AR76" s="299"/>
    </row>
    <row r="77" spans="1:44" s="134" customFormat="1" ht="13.2" hidden="1" thickTop="1" thickBot="1" x14ac:dyDescent="0.65">
      <c r="A77" s="175">
        <f t="shared" si="7"/>
        <v>0</v>
      </c>
      <c r="B77" s="182" t="s">
        <v>1555</v>
      </c>
      <c r="C77" s="190"/>
      <c r="D77" s="183" t="s">
        <v>1555</v>
      </c>
      <c r="E77" s="191" t="s">
        <v>1555</v>
      </c>
      <c r="F77" s="192"/>
      <c r="G77" s="123"/>
      <c r="H77" s="124"/>
      <c r="I77" s="123"/>
      <c r="J77" s="327"/>
      <c r="K77" s="328" t="str">
        <f>IF(B77="Top of list","(NOT USED)",TEXT(VLOOKUP(B77,'Component Lvl List'!$A$3:$C$135,2,0),"")&amp;C77&amp;"."&amp;TEXT(VLOOKUP(D77,'Device Descriptor List'!$A$3:$C$357,2,0),"")&amp;TEXT(VLOOKUP(E77,'Device Descriptor List'!$A$3:$C$357,2,0),"")&amp;F77)</f>
        <v>(NOT USED)</v>
      </c>
      <c r="L77" s="327" t="str">
        <f>IF(K77="(NOT USED)","",TEXT(VLOOKUP(B77,'Component Lvl List'!$A$3:$C$135,3,0),"")&amp;C77&amp;" "&amp;TEXT(VLOOKUP(D77,'Device Descriptor List'!$A$3:$C$357,3,0),"")&amp;" "&amp;TEXT(VLOOKUP(E77,'Device Descriptor List'!$A$3:$C$357,3,0),"")&amp;F77)</f>
        <v/>
      </c>
      <c r="M77" s="329" t="s">
        <v>1672</v>
      </c>
      <c r="N77" s="329" t="str">
        <f>IF(K77="(NOT USED)","",VLOOKUP(M77,'Output Devices'!$A$3:$C$7,2,0))</f>
        <v/>
      </c>
      <c r="O77" s="329" t="str">
        <f>IF(K77="(NOT USED)","",VLOOKUP('Evaporator Pump Addition'!M77,'Output Devices'!$A$3:$C$7,3,0))</f>
        <v/>
      </c>
      <c r="P77" s="329"/>
      <c r="Q77" s="329"/>
      <c r="R77" s="329"/>
      <c r="S77" s="329"/>
      <c r="T77" s="329"/>
      <c r="U77" s="329"/>
      <c r="V77" s="329"/>
      <c r="W77" s="329"/>
      <c r="X77" s="329"/>
      <c r="Y77" s="329"/>
      <c r="Z77" s="329"/>
      <c r="AA77" s="329"/>
      <c r="AB77" s="123"/>
      <c r="AC77" s="124"/>
      <c r="AD77" s="123"/>
      <c r="AE77" s="134" t="str">
        <f t="shared" si="1"/>
        <v/>
      </c>
      <c r="AF77" s="124"/>
      <c r="AG77" s="134" t="str">
        <f t="shared" si="8"/>
        <v/>
      </c>
      <c r="AH77" s="299"/>
      <c r="AI77" s="299"/>
      <c r="AJ77" s="299" t="str">
        <f t="shared" si="9"/>
        <v/>
      </c>
      <c r="AK77" s="299"/>
      <c r="AL77" s="299"/>
      <c r="AM77" s="299"/>
      <c r="AN77" s="299"/>
      <c r="AO77" s="299"/>
      <c r="AP77" s="299"/>
      <c r="AQ77" s="300"/>
      <c r="AR77" s="299"/>
    </row>
    <row r="78" spans="1:44" s="134" customFormat="1" ht="13.2" hidden="1" thickTop="1" thickBot="1" x14ac:dyDescent="0.65">
      <c r="A78" s="175">
        <f t="shared" si="7"/>
        <v>0</v>
      </c>
      <c r="B78" s="182" t="s">
        <v>1555</v>
      </c>
      <c r="C78" s="190"/>
      <c r="D78" s="183" t="s">
        <v>1555</v>
      </c>
      <c r="E78" s="191" t="s">
        <v>1555</v>
      </c>
      <c r="F78" s="192"/>
      <c r="G78" s="123"/>
      <c r="H78" s="124"/>
      <c r="I78" s="123"/>
      <c r="J78" s="327"/>
      <c r="K78" s="328" t="str">
        <f>IF(B78="Top of list","(NOT USED)",TEXT(VLOOKUP(B78,'Component Lvl List'!$A$3:$C$135,2,0),"")&amp;C78&amp;"."&amp;TEXT(VLOOKUP(D78,'Device Descriptor List'!$A$3:$C$357,2,0),"")&amp;TEXT(VLOOKUP(E78,'Device Descriptor List'!$A$3:$C$357,2,0),"")&amp;F78)</f>
        <v>(NOT USED)</v>
      </c>
      <c r="L78" s="327" t="str">
        <f>IF(K78="(NOT USED)","",TEXT(VLOOKUP(B78,'Component Lvl List'!$A$3:$C$135,3,0),"")&amp;C78&amp;" "&amp;TEXT(VLOOKUP(D78,'Device Descriptor List'!$A$3:$C$357,3,0),"")&amp;" "&amp;TEXT(VLOOKUP(E78,'Device Descriptor List'!$A$3:$C$357,3,0),"")&amp;F78)</f>
        <v/>
      </c>
      <c r="M78" s="329" t="s">
        <v>1672</v>
      </c>
      <c r="N78" s="329" t="str">
        <f>IF(K78="(NOT USED)","",VLOOKUP(M78,'Output Devices'!$A$3:$C$7,2,0))</f>
        <v/>
      </c>
      <c r="O78" s="329" t="str">
        <f>IF(K78="(NOT USED)","",VLOOKUP('Evaporator Pump Addition'!M78,'Output Devices'!$A$3:$C$7,3,0))</f>
        <v/>
      </c>
      <c r="P78" s="329"/>
      <c r="Q78" s="329"/>
      <c r="R78" s="329"/>
      <c r="S78" s="329"/>
      <c r="T78" s="329"/>
      <c r="U78" s="329"/>
      <c r="V78" s="329"/>
      <c r="W78" s="329"/>
      <c r="X78" s="329"/>
      <c r="Y78" s="329"/>
      <c r="Z78" s="329"/>
      <c r="AA78" s="329"/>
      <c r="AB78" s="123"/>
      <c r="AC78" s="124"/>
      <c r="AD78" s="123"/>
      <c r="AE78" s="134" t="str">
        <f t="shared" si="1"/>
        <v/>
      </c>
      <c r="AF78" s="124"/>
      <c r="AG78" s="134" t="str">
        <f t="shared" si="8"/>
        <v/>
      </c>
      <c r="AH78" s="299"/>
      <c r="AI78" s="299"/>
      <c r="AJ78" s="299" t="str">
        <f t="shared" si="9"/>
        <v/>
      </c>
      <c r="AK78" s="299"/>
      <c r="AL78" s="299"/>
      <c r="AM78" s="299"/>
      <c r="AN78" s="299"/>
      <c r="AO78" s="299"/>
      <c r="AP78" s="299"/>
      <c r="AQ78" s="300"/>
      <c r="AR78" s="299"/>
    </row>
    <row r="79" spans="1:44" s="134" customFormat="1" ht="13.2" hidden="1" thickTop="1" thickBot="1" x14ac:dyDescent="0.65">
      <c r="A79" s="175">
        <f t="shared" si="7"/>
        <v>0</v>
      </c>
      <c r="B79" s="182" t="s">
        <v>1555</v>
      </c>
      <c r="C79" s="190"/>
      <c r="D79" s="183" t="s">
        <v>1555</v>
      </c>
      <c r="E79" s="191" t="s">
        <v>1555</v>
      </c>
      <c r="F79" s="192"/>
      <c r="G79" s="123"/>
      <c r="H79" s="124"/>
      <c r="I79" s="123"/>
      <c r="J79" s="330"/>
      <c r="K79" s="331" t="str">
        <f>IF(B79="Top of list","(NOT USED)",TEXT(VLOOKUP(B79,'Component Lvl List'!$A$3:$C$135,2,0),"")&amp;C79&amp;"."&amp;TEXT(VLOOKUP(D79,'Device Descriptor List'!$A$3:$C$357,2,0),"")&amp;TEXT(VLOOKUP(E79,'Device Descriptor List'!$A$3:$C$357,2,0),"")&amp;F79)</f>
        <v>(NOT USED)</v>
      </c>
      <c r="L79" s="332" t="str">
        <f>IF(K79="(NOT USED)","",TEXT(VLOOKUP(B79,'Component Lvl List'!$A$3:$C$135,3,0),"")&amp;C79&amp;" "&amp;TEXT(VLOOKUP(D79,'Device Descriptor List'!$A$3:$C$357,3,0),"")&amp;" "&amp;TEXT(VLOOKUP(E79,'Device Descriptor List'!$A$3:$C$357,3,0),"")&amp;F79)</f>
        <v/>
      </c>
      <c r="M79" s="333" t="s">
        <v>1672</v>
      </c>
      <c r="N79" s="333" t="str">
        <f>IF(K79="(NOT USED)","",VLOOKUP(M79,'Output Devices'!$A$3:$C$7,2,0))</f>
        <v/>
      </c>
      <c r="O79" s="333" t="str">
        <f>IF(K79="(NOT USED)","",VLOOKUP('Evaporator Pump Addition'!M79,'Output Devices'!$A$3:$C$7,3,0))</f>
        <v/>
      </c>
      <c r="P79" s="333"/>
      <c r="Q79" s="333"/>
      <c r="R79" s="333"/>
      <c r="S79" s="333"/>
      <c r="T79" s="333"/>
      <c r="U79" s="333"/>
      <c r="V79" s="333"/>
      <c r="W79" s="333"/>
      <c r="X79" s="333"/>
      <c r="Y79" s="333"/>
      <c r="Z79" s="333"/>
      <c r="AA79" s="333"/>
      <c r="AB79" s="123"/>
      <c r="AC79" s="124"/>
      <c r="AD79" s="123"/>
      <c r="AE79" s="134" t="str">
        <f t="shared" si="1"/>
        <v/>
      </c>
      <c r="AF79" s="124"/>
      <c r="AG79" s="134" t="str">
        <f t="shared" si="8"/>
        <v/>
      </c>
      <c r="AH79" s="299"/>
      <c r="AI79" s="299"/>
      <c r="AJ79" s="299" t="str">
        <f t="shared" si="9"/>
        <v/>
      </c>
      <c r="AK79" s="299"/>
      <c r="AL79" s="299"/>
      <c r="AM79" s="299"/>
      <c r="AN79" s="299"/>
      <c r="AO79" s="299"/>
      <c r="AP79" s="299"/>
      <c r="AQ79" s="300"/>
      <c r="AR79" s="299"/>
    </row>
    <row r="80" spans="1:44" s="134" customFormat="1" ht="13.2" hidden="1" thickTop="1" thickBot="1" x14ac:dyDescent="0.65">
      <c r="A80" s="175">
        <f t="shared" si="7"/>
        <v>0</v>
      </c>
      <c r="B80" s="182" t="s">
        <v>1555</v>
      </c>
      <c r="C80" s="190"/>
      <c r="D80" s="183" t="s">
        <v>1555</v>
      </c>
      <c r="E80" s="191" t="s">
        <v>1555</v>
      </c>
      <c r="F80" s="192"/>
      <c r="G80" s="123"/>
      <c r="H80" s="124"/>
      <c r="I80" s="123"/>
      <c r="J80" s="327"/>
      <c r="K80" s="328" t="str">
        <f>IF(B80="Top of list","(NOT USED)",TEXT(VLOOKUP(B80,'Component Lvl List'!$A$3:$C$135,2,0),"")&amp;C80&amp;"."&amp;TEXT(VLOOKUP(D80,'Device Descriptor List'!$A$3:$C$357,2,0),"")&amp;TEXT(VLOOKUP(E80,'Device Descriptor List'!$A$3:$C$357,2,0),"")&amp;F80)</f>
        <v>(NOT USED)</v>
      </c>
      <c r="L80" s="327" t="str">
        <f>IF(K80="(NOT USED)","",TEXT(VLOOKUP(B80,'Component Lvl List'!$A$3:$C$135,3,0),"")&amp;C80&amp;" "&amp;TEXT(VLOOKUP(D80,'Device Descriptor List'!$A$3:$C$357,3,0),"")&amp;" "&amp;TEXT(VLOOKUP(E80,'Device Descriptor List'!$A$3:$C$357,3,0),"")&amp;F80)</f>
        <v/>
      </c>
      <c r="M80" s="329" t="s">
        <v>1672</v>
      </c>
      <c r="N80" s="329" t="str">
        <f>IF(K80="(NOT USED)","",VLOOKUP(M80,'Output Devices'!$A$3:$C$7,2,0))</f>
        <v/>
      </c>
      <c r="O80" s="329" t="str">
        <f>IF(K80="(NOT USED)","",VLOOKUP('Evaporator Pump Addition'!M80,'Output Devices'!$A$3:$C$7,3,0))</f>
        <v/>
      </c>
      <c r="P80" s="329"/>
      <c r="Q80" s="329"/>
      <c r="R80" s="329"/>
      <c r="S80" s="329"/>
      <c r="T80" s="329"/>
      <c r="U80" s="329"/>
      <c r="V80" s="329"/>
      <c r="W80" s="329"/>
      <c r="X80" s="329"/>
      <c r="Y80" s="329"/>
      <c r="Z80" s="329"/>
      <c r="AA80" s="329"/>
      <c r="AB80" s="123"/>
      <c r="AC80" s="124"/>
      <c r="AD80" s="123"/>
      <c r="AE80" s="134" t="str">
        <f t="shared" si="1"/>
        <v/>
      </c>
      <c r="AF80" s="124"/>
      <c r="AG80" s="134" t="str">
        <f t="shared" si="8"/>
        <v/>
      </c>
      <c r="AH80" s="299"/>
      <c r="AI80" s="299"/>
      <c r="AJ80" s="299" t="str">
        <f t="shared" si="9"/>
        <v/>
      </c>
      <c r="AK80" s="299"/>
      <c r="AL80" s="299"/>
      <c r="AM80" s="299"/>
      <c r="AN80" s="299"/>
      <c r="AO80" s="299"/>
      <c r="AP80" s="299"/>
      <c r="AQ80" s="300"/>
      <c r="AR80" s="299"/>
    </row>
    <row r="81" spans="1:45" s="134" customFormat="1" ht="13.2" hidden="1" thickTop="1" thickBot="1" x14ac:dyDescent="0.65">
      <c r="A81" s="196" t="str">
        <f>J81</f>
        <v>Digital Inputs</v>
      </c>
      <c r="B81" s="138"/>
      <c r="C81" s="138"/>
      <c r="D81" s="138"/>
      <c r="E81" s="138"/>
      <c r="F81" s="138"/>
      <c r="G81" s="123"/>
      <c r="H81" s="124"/>
      <c r="I81" s="123"/>
      <c r="J81" s="369" t="s">
        <v>84</v>
      </c>
      <c r="K81" s="369"/>
      <c r="L81" s="369"/>
      <c r="M81" s="369"/>
      <c r="N81" s="369"/>
      <c r="O81" s="369"/>
      <c r="P81" s="369"/>
      <c r="Q81" s="369"/>
      <c r="R81" s="369"/>
      <c r="S81" s="369"/>
      <c r="T81" s="369"/>
      <c r="U81" s="369"/>
      <c r="V81" s="369"/>
      <c r="W81" s="369"/>
      <c r="X81" s="369"/>
      <c r="Y81" s="369"/>
      <c r="Z81" s="369"/>
      <c r="AA81" s="369"/>
      <c r="AB81" s="123"/>
      <c r="AC81" s="124"/>
      <c r="AD81" s="123"/>
      <c r="AE81" s="134" t="str">
        <f t="shared" si="1"/>
        <v>CentPl.CHW-?.</v>
      </c>
      <c r="AF81" s="124"/>
      <c r="AG81" s="138" t="str">
        <f>J81</f>
        <v>Digital Inputs</v>
      </c>
      <c r="AH81" s="291"/>
      <c r="AI81" s="291"/>
      <c r="AJ81" s="291"/>
      <c r="AK81" s="291"/>
      <c r="AL81" s="291"/>
      <c r="AM81" s="291"/>
      <c r="AN81" s="291"/>
      <c r="AO81" s="291"/>
      <c r="AP81" s="291"/>
      <c r="AQ81" s="301"/>
      <c r="AR81" s="291"/>
    </row>
    <row r="82" spans="1:45" s="134" customFormat="1" ht="13.2" hidden="1" thickTop="1" thickBot="1" x14ac:dyDescent="0.65">
      <c r="A82" s="175">
        <f t="shared" ref="A82:A90" si="10">IF(K82="(NOT USED)",0,$Y$5+$Y$6+(LEN(K82)))</f>
        <v>0</v>
      </c>
      <c r="B82" s="182" t="s">
        <v>1555</v>
      </c>
      <c r="C82" s="190"/>
      <c r="D82" s="183" t="s">
        <v>1555</v>
      </c>
      <c r="E82" s="191" t="s">
        <v>1555</v>
      </c>
      <c r="F82" s="192"/>
      <c r="G82" s="123"/>
      <c r="H82" s="124"/>
      <c r="I82" s="123"/>
      <c r="J82" s="327"/>
      <c r="K82" s="328" t="str">
        <f>IF(B82="Top of list","(NOT USED)",TEXT(VLOOKUP(B82,'Component Lvl List'!$A$3:$C$135,2,0),"")&amp;C82&amp;"."&amp;TEXT(VLOOKUP(D82,'Device Descriptor List'!$A$3:$C$357,2,0),"")&amp;TEXT(VLOOKUP(E82,'Device Descriptor List'!$A$3:$C$357,2,0),"")&amp;F82)</f>
        <v>(NOT USED)</v>
      </c>
      <c r="L82" s="327" t="str">
        <f>IF(K82="(NOT USED)","",TEXT(VLOOKUP(B82,'Component Lvl List'!$A$3:$C$135,3,0),"")&amp;C82&amp;" "&amp;TEXT(VLOOKUP(D82,'Device Descriptor List'!$A$3:$C$357,3,0),"")&amp;" "&amp;TEXT(VLOOKUP(E82,'Device Descriptor List'!$A$3:$C$357,3,0),"")&amp;F82)</f>
        <v/>
      </c>
      <c r="M82" s="329" t="s">
        <v>1672</v>
      </c>
      <c r="N82" s="329" t="str">
        <f>IF(K82="(NOT USED)","",VLOOKUP(M82,'Inputs Devices'!$A$3:$C$22,2,0))</f>
        <v/>
      </c>
      <c r="O82" s="329" t="str">
        <f>IF(K82="(NOT USED)","",VLOOKUP(M82,'Inputs Devices'!$A$3:$C$22,3,0))</f>
        <v/>
      </c>
      <c r="P82" s="329"/>
      <c r="Q82" s="329"/>
      <c r="R82" s="329"/>
      <c r="S82" s="329"/>
      <c r="T82" s="329"/>
      <c r="U82" s="329"/>
      <c r="V82" s="329"/>
      <c r="W82" s="329"/>
      <c r="X82" s="329"/>
      <c r="Y82" s="329"/>
      <c r="Z82" s="329"/>
      <c r="AA82" s="329"/>
      <c r="AB82" s="123"/>
      <c r="AC82" s="124"/>
      <c r="AD82" s="123"/>
      <c r="AE82" s="134" t="str">
        <f t="shared" si="1"/>
        <v/>
      </c>
      <c r="AF82" s="124"/>
      <c r="AG82" s="134" t="str">
        <f t="shared" ref="AG82:AG90" si="11">IF(OR(K82="",K82="(NOT USED)"),"",K82)</f>
        <v/>
      </c>
      <c r="AH82" s="299"/>
      <c r="AI82" s="299"/>
      <c r="AJ82" s="299"/>
      <c r="AK82" s="299" t="str">
        <f t="shared" ref="AK82:AK90" si="12">IF(OR($AG82="",$M82="Existing"),"","X")</f>
        <v/>
      </c>
      <c r="AL82" s="299"/>
      <c r="AM82" s="299"/>
      <c r="AN82" s="299"/>
      <c r="AO82" s="299"/>
      <c r="AP82" s="299"/>
      <c r="AQ82" s="300"/>
      <c r="AR82" s="299"/>
    </row>
    <row r="83" spans="1:45" s="134" customFormat="1" ht="13.2" hidden="1" thickTop="1" thickBot="1" x14ac:dyDescent="0.65">
      <c r="A83" s="175">
        <f t="shared" si="10"/>
        <v>0</v>
      </c>
      <c r="B83" s="182" t="s">
        <v>1555</v>
      </c>
      <c r="C83" s="190"/>
      <c r="D83" s="183" t="s">
        <v>1555</v>
      </c>
      <c r="E83" s="191" t="s">
        <v>1555</v>
      </c>
      <c r="F83" s="192"/>
      <c r="G83" s="123"/>
      <c r="H83" s="124"/>
      <c r="I83" s="123"/>
      <c r="J83" s="330"/>
      <c r="K83" s="331" t="str">
        <f>IF(B83="Top of list","(NOT USED)",TEXT(VLOOKUP(B83,'Component Lvl List'!$A$3:$C$135,2,0),"")&amp;C83&amp;"."&amp;TEXT(VLOOKUP(D83,'Device Descriptor List'!$A$3:$C$357,2,0),"")&amp;TEXT(VLOOKUP(E83,'Device Descriptor List'!$A$3:$C$357,2,0),"")&amp;F83)</f>
        <v>(NOT USED)</v>
      </c>
      <c r="L83" s="332" t="str">
        <f>IF(K83="(NOT USED)","",TEXT(VLOOKUP(B83,'Component Lvl List'!$A$3:$C$135,3,0),"")&amp;C83&amp;" "&amp;TEXT(VLOOKUP(D83,'Device Descriptor List'!$A$3:$C$357,3,0),"")&amp;" "&amp;TEXT(VLOOKUP(E83,'Device Descriptor List'!$A$3:$C$357,3,0),"")&amp;F83)</f>
        <v/>
      </c>
      <c r="M83" s="333" t="s">
        <v>1672</v>
      </c>
      <c r="N83" s="333" t="str">
        <f>IF(K83="(NOT USED)","",VLOOKUP(M83,'Inputs Devices'!$A$3:$C$22,2,0))</f>
        <v/>
      </c>
      <c r="O83" s="333" t="str">
        <f>IF(K83="(NOT USED)","",VLOOKUP(M83,'Inputs Devices'!$A$3:$C$22,3,0))</f>
        <v/>
      </c>
      <c r="P83" s="333"/>
      <c r="Q83" s="333"/>
      <c r="R83" s="333"/>
      <c r="S83" s="333"/>
      <c r="T83" s="333"/>
      <c r="U83" s="333"/>
      <c r="V83" s="333"/>
      <c r="W83" s="333"/>
      <c r="X83" s="333"/>
      <c r="Y83" s="333"/>
      <c r="Z83" s="333"/>
      <c r="AA83" s="333"/>
      <c r="AB83" s="123"/>
      <c r="AC83" s="124"/>
      <c r="AD83" s="123"/>
      <c r="AE83" s="134" t="str">
        <f t="shared" si="1"/>
        <v/>
      </c>
      <c r="AF83" s="124"/>
      <c r="AG83" s="134" t="str">
        <f t="shared" si="11"/>
        <v/>
      </c>
      <c r="AH83" s="299"/>
      <c r="AI83" s="299"/>
      <c r="AJ83" s="299"/>
      <c r="AK83" s="299" t="str">
        <f t="shared" si="12"/>
        <v/>
      </c>
      <c r="AL83" s="299"/>
      <c r="AM83" s="299"/>
      <c r="AN83" s="299"/>
      <c r="AO83" s="299"/>
      <c r="AP83" s="299"/>
      <c r="AQ83" s="300"/>
      <c r="AR83" s="299"/>
    </row>
    <row r="84" spans="1:45" s="134" customFormat="1" ht="13.2" hidden="1" thickTop="1" thickBot="1" x14ac:dyDescent="0.65">
      <c r="A84" s="175">
        <f t="shared" si="10"/>
        <v>0</v>
      </c>
      <c r="B84" s="182" t="s">
        <v>1555</v>
      </c>
      <c r="C84" s="190"/>
      <c r="D84" s="183" t="s">
        <v>1555</v>
      </c>
      <c r="E84" s="191" t="s">
        <v>1555</v>
      </c>
      <c r="F84" s="192"/>
      <c r="G84" s="123"/>
      <c r="H84" s="124"/>
      <c r="I84" s="123"/>
      <c r="J84" s="327"/>
      <c r="K84" s="328" t="str">
        <f>IF(B84="Top of list","(NOT USED)",TEXT(VLOOKUP(B84,'Component Lvl List'!$A$3:$C$135,2,0),"")&amp;C84&amp;"."&amp;TEXT(VLOOKUP(D84,'Device Descriptor List'!$A$3:$C$357,2,0),"")&amp;TEXT(VLOOKUP(E84,'Device Descriptor List'!$A$3:$C$357,2,0),"")&amp;F84)</f>
        <v>(NOT USED)</v>
      </c>
      <c r="L84" s="327" t="str">
        <f>IF(K84="(NOT USED)","",TEXT(VLOOKUP(B84,'Component Lvl List'!$A$3:$C$135,3,0),"")&amp;C84&amp;" "&amp;TEXT(VLOOKUP(D84,'Device Descriptor List'!$A$3:$C$357,3,0),"")&amp;" "&amp;TEXT(VLOOKUP(E84,'Device Descriptor List'!$A$3:$C$357,3,0),"")&amp;F84)</f>
        <v/>
      </c>
      <c r="M84" s="329" t="s">
        <v>1672</v>
      </c>
      <c r="N84" s="329" t="str">
        <f>IF(K84="(NOT USED)","",VLOOKUP(M84,'Inputs Devices'!$A$3:$C$22,2,0))</f>
        <v/>
      </c>
      <c r="O84" s="329" t="str">
        <f>IF(K84="(NOT USED)","",VLOOKUP(M84,'Inputs Devices'!$A$3:$C$22,3,0))</f>
        <v/>
      </c>
      <c r="P84" s="329"/>
      <c r="Q84" s="329"/>
      <c r="R84" s="329"/>
      <c r="S84" s="329"/>
      <c r="T84" s="329"/>
      <c r="U84" s="329"/>
      <c r="V84" s="329"/>
      <c r="W84" s="329"/>
      <c r="X84" s="329"/>
      <c r="Y84" s="329"/>
      <c r="Z84" s="329"/>
      <c r="AA84" s="329"/>
      <c r="AB84" s="123"/>
      <c r="AC84" s="124"/>
      <c r="AD84" s="123"/>
      <c r="AE84" s="134" t="str">
        <f t="shared" ref="AE84:AE147" si="13">IF(K84="(NOT USED)","",$L$4&amp;"."&amp;K84)</f>
        <v/>
      </c>
      <c r="AF84" s="124"/>
      <c r="AG84" s="134" t="str">
        <f t="shared" si="11"/>
        <v/>
      </c>
      <c r="AH84" s="299"/>
      <c r="AI84" s="299"/>
      <c r="AJ84" s="299"/>
      <c r="AK84" s="299" t="str">
        <f t="shared" si="12"/>
        <v/>
      </c>
      <c r="AL84" s="299"/>
      <c r="AM84" s="299"/>
      <c r="AN84" s="299"/>
      <c r="AO84" s="299"/>
      <c r="AP84" s="299"/>
      <c r="AQ84" s="300"/>
      <c r="AR84" s="299"/>
    </row>
    <row r="85" spans="1:45" s="134" customFormat="1" ht="13.2" hidden="1" thickTop="1" thickBot="1" x14ac:dyDescent="0.65">
      <c r="A85" s="175">
        <f t="shared" si="10"/>
        <v>0</v>
      </c>
      <c r="B85" s="182" t="s">
        <v>1555</v>
      </c>
      <c r="C85" s="190"/>
      <c r="D85" s="183" t="s">
        <v>1555</v>
      </c>
      <c r="E85" s="191" t="s">
        <v>1555</v>
      </c>
      <c r="F85" s="192"/>
      <c r="G85" s="123"/>
      <c r="H85" s="124"/>
      <c r="I85" s="123"/>
      <c r="J85" s="330"/>
      <c r="K85" s="331" t="str">
        <f>IF(B85="Top of list","(NOT USED)",TEXT(VLOOKUP(B85,'Component Lvl List'!$A$3:$C$135,2,0),"")&amp;C85&amp;"."&amp;TEXT(VLOOKUP(D85,'Device Descriptor List'!$A$3:$C$357,2,0),"")&amp;TEXT(VLOOKUP(E85,'Device Descriptor List'!$A$3:$C$357,2,0),"")&amp;F85)</f>
        <v>(NOT USED)</v>
      </c>
      <c r="L85" s="332" t="str">
        <f>IF(K85="(NOT USED)","",TEXT(VLOOKUP(B85,'Component Lvl List'!$A$3:$C$135,3,0),"")&amp;C85&amp;" "&amp;TEXT(VLOOKUP(D85,'Device Descriptor List'!$A$3:$C$357,3,0),"")&amp;" "&amp;TEXT(VLOOKUP(E85,'Device Descriptor List'!$A$3:$C$357,3,0),"")&amp;F85)</f>
        <v/>
      </c>
      <c r="M85" s="333" t="s">
        <v>1672</v>
      </c>
      <c r="N85" s="333" t="str">
        <f>IF(K85="(NOT USED)","",VLOOKUP(M85,'Inputs Devices'!$A$3:$C$22,2,0))</f>
        <v/>
      </c>
      <c r="O85" s="333" t="str">
        <f>IF(K85="(NOT USED)","",VLOOKUP(M85,'Inputs Devices'!$A$3:$C$22,3,0))</f>
        <v/>
      </c>
      <c r="P85" s="333"/>
      <c r="Q85" s="333"/>
      <c r="R85" s="333"/>
      <c r="S85" s="333"/>
      <c r="T85" s="333"/>
      <c r="U85" s="333"/>
      <c r="V85" s="333"/>
      <c r="W85" s="333"/>
      <c r="X85" s="333"/>
      <c r="Y85" s="333"/>
      <c r="Z85" s="333"/>
      <c r="AA85" s="333"/>
      <c r="AB85" s="123"/>
      <c r="AC85" s="124"/>
      <c r="AD85" s="123"/>
      <c r="AE85" s="134" t="str">
        <f t="shared" si="13"/>
        <v/>
      </c>
      <c r="AF85" s="124"/>
      <c r="AG85" s="134" t="str">
        <f t="shared" si="11"/>
        <v/>
      </c>
      <c r="AH85" s="299"/>
      <c r="AI85" s="299"/>
      <c r="AJ85" s="299"/>
      <c r="AK85" s="299" t="str">
        <f t="shared" si="12"/>
        <v/>
      </c>
      <c r="AL85" s="299"/>
      <c r="AM85" s="299"/>
      <c r="AN85" s="299"/>
      <c r="AO85" s="299"/>
      <c r="AP85" s="299"/>
      <c r="AQ85" s="300"/>
      <c r="AR85" s="299"/>
    </row>
    <row r="86" spans="1:45" s="134" customFormat="1" ht="13.2" hidden="1" thickTop="1" thickBot="1" x14ac:dyDescent="0.65">
      <c r="A86" s="175">
        <f t="shared" si="10"/>
        <v>0</v>
      </c>
      <c r="B86" s="182" t="s">
        <v>1555</v>
      </c>
      <c r="C86" s="190"/>
      <c r="D86" s="183" t="s">
        <v>1555</v>
      </c>
      <c r="E86" s="191" t="s">
        <v>1555</v>
      </c>
      <c r="F86" s="192"/>
      <c r="G86" s="123"/>
      <c r="H86" s="124"/>
      <c r="I86" s="123"/>
      <c r="J86" s="327"/>
      <c r="K86" s="328" t="str">
        <f>IF(B86="Top of list","(NOT USED)",TEXT(VLOOKUP(B86,'Component Lvl List'!$A$3:$C$135,2,0),"")&amp;C86&amp;"."&amp;TEXT(VLOOKUP(D86,'Device Descriptor List'!$A$3:$C$357,2,0),"")&amp;TEXT(VLOOKUP(E86,'Device Descriptor List'!$A$3:$C$357,2,0),"")&amp;F86)</f>
        <v>(NOT USED)</v>
      </c>
      <c r="L86" s="327" t="str">
        <f>IF(K86="(NOT USED)","",TEXT(VLOOKUP(B86,'Component Lvl List'!$A$3:$C$135,3,0),"")&amp;C86&amp;" "&amp;TEXT(VLOOKUP(D86,'Device Descriptor List'!$A$3:$C$357,3,0),"")&amp;" "&amp;TEXT(VLOOKUP(E86,'Device Descriptor List'!$A$3:$C$357,3,0),"")&amp;F86)</f>
        <v/>
      </c>
      <c r="M86" s="329" t="s">
        <v>1672</v>
      </c>
      <c r="N86" s="329" t="str">
        <f>IF(K86="(NOT USED)","",VLOOKUP(M86,'Inputs Devices'!$A$3:$C$22,2,0))</f>
        <v/>
      </c>
      <c r="O86" s="329" t="str">
        <f>IF(K86="(NOT USED)","",VLOOKUP(M86,'Inputs Devices'!$A$3:$C$22,3,0))</f>
        <v/>
      </c>
      <c r="P86" s="329"/>
      <c r="Q86" s="329"/>
      <c r="R86" s="329"/>
      <c r="S86" s="329"/>
      <c r="T86" s="329"/>
      <c r="U86" s="329"/>
      <c r="V86" s="329"/>
      <c r="W86" s="329"/>
      <c r="X86" s="329"/>
      <c r="Y86" s="329"/>
      <c r="Z86" s="329"/>
      <c r="AA86" s="329"/>
      <c r="AB86" s="123"/>
      <c r="AC86" s="124"/>
      <c r="AD86" s="123"/>
      <c r="AE86" s="134" t="str">
        <f t="shared" si="13"/>
        <v/>
      </c>
      <c r="AF86" s="124"/>
      <c r="AG86" s="134" t="str">
        <f t="shared" si="11"/>
        <v/>
      </c>
      <c r="AH86" s="299"/>
      <c r="AI86" s="299"/>
      <c r="AJ86" s="299"/>
      <c r="AK86" s="299" t="str">
        <f t="shared" si="12"/>
        <v/>
      </c>
      <c r="AL86" s="299"/>
      <c r="AM86" s="299"/>
      <c r="AN86" s="299"/>
      <c r="AO86" s="299"/>
      <c r="AP86" s="299"/>
      <c r="AQ86" s="300"/>
      <c r="AR86" s="299"/>
    </row>
    <row r="87" spans="1:45" s="134" customFormat="1" ht="13.2" hidden="1" thickTop="1" thickBot="1" x14ac:dyDescent="0.65">
      <c r="A87" s="175">
        <f t="shared" si="10"/>
        <v>0</v>
      </c>
      <c r="B87" s="182" t="s">
        <v>1555</v>
      </c>
      <c r="C87" s="190"/>
      <c r="D87" s="183" t="s">
        <v>1555</v>
      </c>
      <c r="E87" s="191" t="s">
        <v>1555</v>
      </c>
      <c r="F87" s="192"/>
      <c r="G87" s="123"/>
      <c r="H87" s="124"/>
      <c r="I87" s="123"/>
      <c r="J87" s="330"/>
      <c r="K87" s="331" t="str">
        <f>IF(B87="Top of list","(NOT USED)",TEXT(VLOOKUP(B87,'Component Lvl List'!$A$3:$C$135,2,0),"")&amp;C87&amp;"."&amp;TEXT(VLOOKUP(D87,'Device Descriptor List'!$A$3:$C$357,2,0),"")&amp;TEXT(VLOOKUP(E87,'Device Descriptor List'!$A$3:$C$357,2,0),"")&amp;F87)</f>
        <v>(NOT USED)</v>
      </c>
      <c r="L87" s="332" t="str">
        <f>IF(K87="(NOT USED)","",TEXT(VLOOKUP(B87,'Component Lvl List'!$A$3:$C$135,3,0),"")&amp;C87&amp;" "&amp;TEXT(VLOOKUP(D87,'Device Descriptor List'!$A$3:$C$357,3,0),"")&amp;" "&amp;TEXT(VLOOKUP(E87,'Device Descriptor List'!$A$3:$C$357,3,0),"")&amp;F87)</f>
        <v/>
      </c>
      <c r="M87" s="333" t="s">
        <v>1672</v>
      </c>
      <c r="N87" s="333" t="str">
        <f>IF(K87="(NOT USED)","",VLOOKUP(M87,'Inputs Devices'!$A$3:$C$22,2,0))</f>
        <v/>
      </c>
      <c r="O87" s="333" t="str">
        <f>IF(K87="(NOT USED)","",VLOOKUP(M87,'Inputs Devices'!$A$3:$C$22,3,0))</f>
        <v/>
      </c>
      <c r="P87" s="333"/>
      <c r="Q87" s="333"/>
      <c r="R87" s="333"/>
      <c r="S87" s="333"/>
      <c r="T87" s="333"/>
      <c r="U87" s="333"/>
      <c r="V87" s="333"/>
      <c r="W87" s="333"/>
      <c r="X87" s="333"/>
      <c r="Y87" s="333"/>
      <c r="Z87" s="333"/>
      <c r="AA87" s="333"/>
      <c r="AB87" s="123"/>
      <c r="AC87" s="124"/>
      <c r="AD87" s="123"/>
      <c r="AE87" s="134" t="str">
        <f t="shared" si="13"/>
        <v/>
      </c>
      <c r="AF87" s="124"/>
      <c r="AG87" s="134" t="str">
        <f t="shared" si="11"/>
        <v/>
      </c>
      <c r="AH87" s="299"/>
      <c r="AI87" s="299"/>
      <c r="AJ87" s="299"/>
      <c r="AK87" s="299" t="str">
        <f t="shared" si="12"/>
        <v/>
      </c>
      <c r="AL87" s="299"/>
      <c r="AM87" s="299"/>
      <c r="AN87" s="299"/>
      <c r="AO87" s="299"/>
      <c r="AP87" s="299"/>
      <c r="AQ87" s="300"/>
      <c r="AR87" s="299"/>
    </row>
    <row r="88" spans="1:45" s="134" customFormat="1" ht="13.2" hidden="1" thickTop="1" thickBot="1" x14ac:dyDescent="0.65">
      <c r="A88" s="175">
        <f t="shared" si="10"/>
        <v>0</v>
      </c>
      <c r="B88" s="182" t="s">
        <v>1555</v>
      </c>
      <c r="C88" s="190"/>
      <c r="D88" s="183" t="s">
        <v>1555</v>
      </c>
      <c r="E88" s="191" t="s">
        <v>1555</v>
      </c>
      <c r="F88" s="192"/>
      <c r="G88" s="123"/>
      <c r="H88" s="124"/>
      <c r="I88" s="123"/>
      <c r="J88" s="327"/>
      <c r="K88" s="328" t="str">
        <f>IF(B88="Top of list","(NOT USED)",TEXT(VLOOKUP(B88,'Component Lvl List'!$A$3:$C$135,2,0),"")&amp;C88&amp;"."&amp;TEXT(VLOOKUP(D88,'Device Descriptor List'!$A$3:$C$357,2,0),"")&amp;TEXT(VLOOKUP(E88,'Device Descriptor List'!$A$3:$C$357,2,0),"")&amp;F88)</f>
        <v>(NOT USED)</v>
      </c>
      <c r="L88" s="327" t="str">
        <f>IF(K88="(NOT USED)","",TEXT(VLOOKUP(B88,'Component Lvl List'!$A$3:$C$135,3,0),"")&amp;C88&amp;" "&amp;TEXT(VLOOKUP(D88,'Device Descriptor List'!$A$3:$C$357,3,0),"")&amp;" "&amp;TEXT(VLOOKUP(E88,'Device Descriptor List'!$A$3:$C$357,3,0),"")&amp;F88)</f>
        <v/>
      </c>
      <c r="M88" s="329" t="s">
        <v>1672</v>
      </c>
      <c r="N88" s="329" t="str">
        <f>IF(K88="(NOT USED)","",VLOOKUP(M88,'Inputs Devices'!$A$3:$C$22,2,0))</f>
        <v/>
      </c>
      <c r="O88" s="329" t="str">
        <f>IF(K88="(NOT USED)","",VLOOKUP(M88,'Inputs Devices'!$A$3:$C$22,3,0))</f>
        <v/>
      </c>
      <c r="P88" s="329"/>
      <c r="Q88" s="329"/>
      <c r="R88" s="329"/>
      <c r="S88" s="329"/>
      <c r="T88" s="329"/>
      <c r="U88" s="329"/>
      <c r="V88" s="329"/>
      <c r="W88" s="329"/>
      <c r="X88" s="329"/>
      <c r="Y88" s="329"/>
      <c r="Z88" s="329"/>
      <c r="AA88" s="329"/>
      <c r="AB88" s="123"/>
      <c r="AC88" s="124"/>
      <c r="AD88" s="123"/>
      <c r="AE88" s="134" t="str">
        <f t="shared" si="13"/>
        <v/>
      </c>
      <c r="AF88" s="124"/>
      <c r="AG88" s="134" t="str">
        <f t="shared" si="11"/>
        <v/>
      </c>
      <c r="AH88" s="299"/>
      <c r="AI88" s="299"/>
      <c r="AJ88" s="299"/>
      <c r="AK88" s="299" t="str">
        <f t="shared" si="12"/>
        <v/>
      </c>
      <c r="AL88" s="299"/>
      <c r="AM88" s="299"/>
      <c r="AN88" s="299"/>
      <c r="AO88" s="299"/>
      <c r="AP88" s="299"/>
      <c r="AQ88" s="300"/>
      <c r="AR88" s="299"/>
    </row>
    <row r="89" spans="1:45" s="134" customFormat="1" ht="13.2" hidden="1" thickTop="1" thickBot="1" x14ac:dyDescent="0.65">
      <c r="A89" s="175">
        <f t="shared" si="10"/>
        <v>0</v>
      </c>
      <c r="B89" s="182" t="s">
        <v>1555</v>
      </c>
      <c r="C89" s="190"/>
      <c r="D89" s="183" t="s">
        <v>1555</v>
      </c>
      <c r="E89" s="191" t="s">
        <v>1555</v>
      </c>
      <c r="F89" s="192"/>
      <c r="G89" s="123"/>
      <c r="H89" s="124"/>
      <c r="I89" s="123"/>
      <c r="J89" s="330"/>
      <c r="K89" s="331" t="str">
        <f>IF(B89="Top of list","(NOT USED)",TEXT(VLOOKUP(B89,'Component Lvl List'!$A$3:$C$135,2,0),"")&amp;C89&amp;"."&amp;TEXT(VLOOKUP(D89,'Device Descriptor List'!$A$3:$C$357,2,0),"")&amp;TEXT(VLOOKUP(E89,'Device Descriptor List'!$A$3:$C$357,2,0),"")&amp;F89)</f>
        <v>(NOT USED)</v>
      </c>
      <c r="L89" s="332" t="str">
        <f>IF(K89="(NOT USED)","",TEXT(VLOOKUP(B89,'Component Lvl List'!$A$3:$C$135,3,0),"")&amp;C89&amp;" "&amp;TEXT(VLOOKUP(D89,'Device Descriptor List'!$A$3:$C$357,3,0),"")&amp;" "&amp;TEXT(VLOOKUP(E89,'Device Descriptor List'!$A$3:$C$357,3,0),"")&amp;F89)</f>
        <v/>
      </c>
      <c r="M89" s="333" t="s">
        <v>1672</v>
      </c>
      <c r="N89" s="333" t="str">
        <f>IF(K89="(NOT USED)","",VLOOKUP(M89,'Inputs Devices'!$A$3:$C$22,2,0))</f>
        <v/>
      </c>
      <c r="O89" s="333" t="str">
        <f>IF(K89="(NOT USED)","",VLOOKUP(M89,'Inputs Devices'!$A$3:$C$22,3,0))</f>
        <v/>
      </c>
      <c r="P89" s="333"/>
      <c r="Q89" s="333"/>
      <c r="R89" s="333"/>
      <c r="S89" s="333"/>
      <c r="T89" s="333"/>
      <c r="U89" s="333"/>
      <c r="V89" s="333"/>
      <c r="W89" s="333"/>
      <c r="X89" s="333"/>
      <c r="Y89" s="333"/>
      <c r="Z89" s="333"/>
      <c r="AA89" s="333"/>
      <c r="AB89" s="123"/>
      <c r="AC89" s="124"/>
      <c r="AD89" s="123"/>
      <c r="AE89" s="134" t="str">
        <f t="shared" si="13"/>
        <v/>
      </c>
      <c r="AF89" s="124"/>
      <c r="AG89" s="134" t="str">
        <f t="shared" si="11"/>
        <v/>
      </c>
      <c r="AH89" s="299"/>
      <c r="AI89" s="299"/>
      <c r="AJ89" s="299"/>
      <c r="AK89" s="299" t="str">
        <f t="shared" si="12"/>
        <v/>
      </c>
      <c r="AL89" s="299"/>
      <c r="AM89" s="299"/>
      <c r="AN89" s="299"/>
      <c r="AO89" s="299"/>
      <c r="AP89" s="299"/>
      <c r="AQ89" s="300"/>
      <c r="AR89" s="299"/>
    </row>
    <row r="90" spans="1:45" s="134" customFormat="1" ht="13.2" hidden="1" thickTop="1" thickBot="1" x14ac:dyDescent="0.65">
      <c r="A90" s="175">
        <f t="shared" si="10"/>
        <v>0</v>
      </c>
      <c r="B90" s="182" t="s">
        <v>1555</v>
      </c>
      <c r="C90" s="190"/>
      <c r="D90" s="183" t="s">
        <v>1555</v>
      </c>
      <c r="E90" s="191" t="s">
        <v>1555</v>
      </c>
      <c r="F90" s="192"/>
      <c r="G90" s="123"/>
      <c r="H90" s="124"/>
      <c r="I90" s="123"/>
      <c r="J90" s="327"/>
      <c r="K90" s="328" t="str">
        <f>IF(B90="Top of list","(NOT USED)",TEXT(VLOOKUP(B90,'Component Lvl List'!$A$3:$C$135,2,0),"")&amp;C90&amp;"."&amp;TEXT(VLOOKUP(D90,'Device Descriptor List'!$A$3:$C$357,2,0),"")&amp;TEXT(VLOOKUP(E90,'Device Descriptor List'!$A$3:$C$357,2,0),"")&amp;F90)</f>
        <v>(NOT USED)</v>
      </c>
      <c r="L90" s="327" t="str">
        <f>IF(K90="(NOT USED)","",TEXT(VLOOKUP(B90,'Component Lvl List'!$A$3:$C$135,3,0),"")&amp;C90&amp;" "&amp;TEXT(VLOOKUP(D90,'Device Descriptor List'!$A$3:$C$357,3,0),"")&amp;" "&amp;TEXT(VLOOKUP(E90,'Device Descriptor List'!$A$3:$C$357,3,0),"")&amp;F90)</f>
        <v/>
      </c>
      <c r="M90" s="329" t="s">
        <v>1672</v>
      </c>
      <c r="N90" s="329" t="str">
        <f>IF(K90="(NOT USED)","",VLOOKUP(M90,'Inputs Devices'!$A$3:$C$22,2,0))</f>
        <v/>
      </c>
      <c r="O90" s="329" t="str">
        <f>IF(K90="(NOT USED)","",VLOOKUP(M90,'Inputs Devices'!$A$3:$C$22,3,0))</f>
        <v/>
      </c>
      <c r="P90" s="329"/>
      <c r="Q90" s="329"/>
      <c r="R90" s="329"/>
      <c r="S90" s="329"/>
      <c r="T90" s="329"/>
      <c r="U90" s="329"/>
      <c r="V90" s="329"/>
      <c r="W90" s="329"/>
      <c r="X90" s="329"/>
      <c r="Y90" s="329"/>
      <c r="Z90" s="329"/>
      <c r="AA90" s="329"/>
      <c r="AB90" s="123"/>
      <c r="AC90" s="124"/>
      <c r="AD90" s="123"/>
      <c r="AE90" s="134" t="str">
        <f t="shared" si="13"/>
        <v/>
      </c>
      <c r="AF90" s="124"/>
      <c r="AG90" s="134" t="str">
        <f t="shared" si="11"/>
        <v/>
      </c>
      <c r="AH90" s="299"/>
      <c r="AI90" s="299"/>
      <c r="AJ90" s="299"/>
      <c r="AK90" s="299" t="str">
        <f t="shared" si="12"/>
        <v/>
      </c>
      <c r="AL90" s="299"/>
      <c r="AM90" s="299"/>
      <c r="AN90" s="299"/>
      <c r="AO90" s="299"/>
      <c r="AP90" s="299"/>
      <c r="AQ90" s="300"/>
      <c r="AR90" s="299"/>
    </row>
    <row r="91" spans="1:45" s="134" customFormat="1" ht="13.2" thickTop="1" thickBot="1" x14ac:dyDescent="0.65">
      <c r="A91" s="196" t="str">
        <f>J91</f>
        <v>Digital Outputs  (All digital outputs to include local override capability and status indication at the controller)</v>
      </c>
      <c r="B91" s="138"/>
      <c r="C91" s="138"/>
      <c r="D91" s="138"/>
      <c r="E91" s="138"/>
      <c r="F91" s="138"/>
      <c r="G91" s="123"/>
      <c r="H91" s="124"/>
      <c r="I91" s="123"/>
      <c r="J91" s="369" t="s">
        <v>249</v>
      </c>
      <c r="K91" s="369"/>
      <c r="L91" s="369"/>
      <c r="M91" s="369"/>
      <c r="N91" s="369"/>
      <c r="O91" s="369"/>
      <c r="P91" s="369"/>
      <c r="Q91" s="369"/>
      <c r="R91" s="369"/>
      <c r="S91" s="369"/>
      <c r="T91" s="369"/>
      <c r="U91" s="369"/>
      <c r="V91" s="369"/>
      <c r="W91" s="369"/>
      <c r="X91" s="369"/>
      <c r="Y91" s="369"/>
      <c r="Z91" s="369"/>
      <c r="AA91" s="369"/>
      <c r="AB91" s="123"/>
      <c r="AC91" s="124"/>
      <c r="AD91" s="123"/>
      <c r="AE91" s="134" t="str">
        <f t="shared" si="13"/>
        <v>CentPl.CHW-?.</v>
      </c>
      <c r="AF91" s="124"/>
      <c r="AG91" s="138" t="str">
        <f>J91</f>
        <v>Digital Outputs  (All digital outputs to include local override capability and status indication at the controller)</v>
      </c>
      <c r="AH91" s="291"/>
      <c r="AI91" s="291"/>
      <c r="AJ91" s="291"/>
      <c r="AK91" s="291"/>
      <c r="AL91" s="291"/>
      <c r="AM91" s="291"/>
      <c r="AN91" s="291"/>
      <c r="AO91" s="291"/>
      <c r="AP91" s="291"/>
      <c r="AQ91" s="301"/>
      <c r="AR91" s="291"/>
    </row>
    <row r="92" spans="1:45" s="134" customFormat="1" ht="13.2" thickTop="1" thickBot="1" x14ac:dyDescent="0.65">
      <c r="A92" s="175">
        <f t="shared" ref="A92:A111" si="14">IF(K92="(NOT USED)",0,$Y$5+$Y$6+(LEN(K92)))</f>
        <v>27</v>
      </c>
      <c r="B92" s="182" t="s">
        <v>424</v>
      </c>
      <c r="C92" s="190" t="s">
        <v>1696</v>
      </c>
      <c r="D92" s="183" t="s">
        <v>932</v>
      </c>
      <c r="E92" s="191" t="s">
        <v>1555</v>
      </c>
      <c r="F92" s="192"/>
      <c r="G92" s="123"/>
      <c r="H92" s="124"/>
      <c r="I92" s="123"/>
      <c r="J92" s="327"/>
      <c r="K92" s="328" t="str">
        <f>IF(B92="Top of list","(NOT USED)",TEXT(VLOOKUP(B92,'Component Lvl List'!$A$3:$C$135,2,0),"")&amp;C92&amp;"."&amp;TEXT(VLOOKUP(D92,'Device Descriptor List'!$A$3:$C$357,2,0),"")&amp;TEXT(VLOOKUP(E92,'Device Descriptor List'!$A$3:$C$357,2,0),"")&amp;F92)</f>
        <v>CHWPmp-06.StrStp</v>
      </c>
      <c r="L92" s="327" t="str">
        <f>IF(K92="(NOT USED)","",TEXT(VLOOKUP(B92,'Component Lvl List'!$A$3:$C$135,3,0),"")&amp;C92&amp;" "&amp;TEXT(VLOOKUP(D92,'Device Descriptor List'!$A$3:$C$357,3,0),"")&amp;" "&amp;TEXT(VLOOKUP(E92,'Device Descriptor List'!$A$3:$C$357,3,0),"")&amp;F92)</f>
        <v xml:space="preserve">Chilled Water Pump-06 Start/Stop Command </v>
      </c>
      <c r="M92" s="329" t="s">
        <v>1691</v>
      </c>
      <c r="N92" s="329" t="str">
        <f>IF(K92="(NOT USED)","",VLOOKUP(M92,'Output Devices'!$A$3:$C$7,2,0))</f>
        <v xml:space="preserve">25 35 13 </v>
      </c>
      <c r="O92" s="329" t="str">
        <f>IF(K92="(NOT USED)","",VLOOKUP('Evaporator Pump Addition'!M92,'Output Devices'!$A$3:$C$7,3,0))</f>
        <v>N/A</v>
      </c>
      <c r="P92" s="329" t="s">
        <v>100</v>
      </c>
      <c r="Q92" s="329" t="s">
        <v>100</v>
      </c>
      <c r="R92" s="428" t="s">
        <v>54</v>
      </c>
      <c r="S92" s="427"/>
      <c r="T92" s="343">
        <v>10</v>
      </c>
      <c r="U92" s="343" t="s">
        <v>101</v>
      </c>
      <c r="V92" s="343" t="s">
        <v>194</v>
      </c>
      <c r="W92" s="343" t="s">
        <v>194</v>
      </c>
      <c r="X92" s="343" t="s">
        <v>101</v>
      </c>
      <c r="Y92" s="343" t="s">
        <v>194</v>
      </c>
      <c r="Z92" s="343" t="s">
        <v>194</v>
      </c>
      <c r="AA92" s="329"/>
      <c r="AB92" s="123"/>
      <c r="AC92" s="124"/>
      <c r="AD92" s="123"/>
      <c r="AE92" s="134" t="str">
        <f t="shared" si="13"/>
        <v>CentPl.CHW-?.CHWPmp-06.StrStp</v>
      </c>
      <c r="AF92" s="124"/>
      <c r="AG92" s="134" t="str">
        <f t="shared" ref="AG92:AG111" si="15">IF(OR(K92="",K92="(NOT USED)"),"",K92)</f>
        <v>CHWPmp-06.StrStp</v>
      </c>
      <c r="AH92" s="299"/>
      <c r="AI92" s="299"/>
      <c r="AJ92" s="299"/>
      <c r="AK92" s="299"/>
      <c r="AL92" s="299" t="str">
        <f t="shared" ref="AL92:AL111" si="16">IF(OR($AG92="",$M92="Existing"),"","X")</f>
        <v>X</v>
      </c>
      <c r="AM92" s="299"/>
      <c r="AN92" s="299"/>
      <c r="AO92" s="299"/>
      <c r="AP92" s="299"/>
      <c r="AQ92" s="300">
        <f>8*'Current Revision Summary'!C17</f>
        <v>1200</v>
      </c>
      <c r="AR92" s="299"/>
      <c r="AS92" s="173" t="s">
        <v>1747</v>
      </c>
    </row>
    <row r="93" spans="1:45" s="134" customFormat="1" ht="13.2" hidden="1" thickTop="1" thickBot="1" x14ac:dyDescent="0.65">
      <c r="A93" s="175">
        <f t="shared" si="14"/>
        <v>0</v>
      </c>
      <c r="B93" s="182" t="s">
        <v>1555</v>
      </c>
      <c r="C93" s="190"/>
      <c r="D93" s="183" t="s">
        <v>1555</v>
      </c>
      <c r="E93" s="191" t="s">
        <v>1555</v>
      </c>
      <c r="F93" s="192"/>
      <c r="G93" s="123"/>
      <c r="H93" s="124"/>
      <c r="I93" s="123"/>
      <c r="J93" s="330"/>
      <c r="K93" s="331" t="str">
        <f>IF(B93="Top of list","(NOT USED)",TEXT(VLOOKUP(B93,'Component Lvl List'!$A$3:$C$135,2,0),"")&amp;C93&amp;"."&amp;TEXT(VLOOKUP(D93,'Device Descriptor List'!$A$3:$C$357,2,0),"")&amp;TEXT(VLOOKUP(E93,'Device Descriptor List'!$A$3:$C$357,2,0),"")&amp;F93)</f>
        <v>(NOT USED)</v>
      </c>
      <c r="L93" s="332" t="str">
        <f>IF(K93="(NOT USED)","",TEXT(VLOOKUP(B93,'Component Lvl List'!$A$3:$C$135,3,0),"")&amp;C93&amp;" "&amp;TEXT(VLOOKUP(D93,'Device Descriptor List'!$A$3:$C$357,3,0),"")&amp;" "&amp;TEXT(VLOOKUP(E93,'Device Descriptor List'!$A$3:$C$357,3,0),"")&amp;F93)</f>
        <v/>
      </c>
      <c r="M93" s="333" t="s">
        <v>1672</v>
      </c>
      <c r="N93" s="333" t="str">
        <f>IF(K93="(NOT USED)","",VLOOKUP(M93,'Output Devices'!$A$3:$C$7,2,0))</f>
        <v/>
      </c>
      <c r="O93" s="333" t="str">
        <f>IF(K93="(NOT USED)","",VLOOKUP('Evaporator Pump Addition'!M93,'Output Devices'!$A$3:$C$7,3,0))</f>
        <v/>
      </c>
      <c r="P93" s="333"/>
      <c r="Q93" s="333"/>
      <c r="R93" s="333"/>
      <c r="S93" s="333"/>
      <c r="T93" s="333"/>
      <c r="U93" s="333"/>
      <c r="V93" s="333"/>
      <c r="W93" s="333"/>
      <c r="X93" s="333"/>
      <c r="Y93" s="333"/>
      <c r="Z93" s="333"/>
      <c r="AA93" s="333"/>
      <c r="AB93" s="123"/>
      <c r="AC93" s="124"/>
      <c r="AD93" s="123"/>
      <c r="AE93" s="134" t="str">
        <f t="shared" si="13"/>
        <v/>
      </c>
      <c r="AF93" s="124"/>
      <c r="AG93" s="134" t="str">
        <f t="shared" si="15"/>
        <v/>
      </c>
      <c r="AH93" s="299"/>
      <c r="AI93" s="299"/>
      <c r="AJ93" s="299"/>
      <c r="AK93" s="299"/>
      <c r="AL93" s="299" t="str">
        <f t="shared" si="16"/>
        <v/>
      </c>
      <c r="AM93" s="299"/>
      <c r="AN93" s="299"/>
      <c r="AO93" s="299"/>
      <c r="AP93" s="299"/>
      <c r="AQ93" s="300"/>
      <c r="AR93" s="299"/>
    </row>
    <row r="94" spans="1:45" s="134" customFormat="1" ht="13.2" hidden="1" thickTop="1" thickBot="1" x14ac:dyDescent="0.65">
      <c r="A94" s="175">
        <f t="shared" si="14"/>
        <v>0</v>
      </c>
      <c r="B94" s="182" t="s">
        <v>1555</v>
      </c>
      <c r="C94" s="190"/>
      <c r="D94" s="183" t="s">
        <v>1555</v>
      </c>
      <c r="E94" s="191" t="s">
        <v>1555</v>
      </c>
      <c r="F94" s="192"/>
      <c r="G94" s="123"/>
      <c r="H94" s="124"/>
      <c r="I94" s="123"/>
      <c r="J94" s="327"/>
      <c r="K94" s="328" t="str">
        <f>IF(B94="Top of list","(NOT USED)",TEXT(VLOOKUP(B94,'Component Lvl List'!$A$3:$C$135,2,0),"")&amp;C94&amp;"."&amp;TEXT(VLOOKUP(D94,'Device Descriptor List'!$A$3:$C$357,2,0),"")&amp;TEXT(VLOOKUP(E94,'Device Descriptor List'!$A$3:$C$357,2,0),"")&amp;F94)</f>
        <v>(NOT USED)</v>
      </c>
      <c r="L94" s="327" t="str">
        <f>IF(K94="(NOT USED)","",TEXT(VLOOKUP(B94,'Component Lvl List'!$A$3:$C$135,3,0),"")&amp;C94&amp;" "&amp;TEXT(VLOOKUP(D94,'Device Descriptor List'!$A$3:$C$357,3,0),"")&amp;" "&amp;TEXT(VLOOKUP(E94,'Device Descriptor List'!$A$3:$C$357,3,0),"")&amp;F94)</f>
        <v/>
      </c>
      <c r="M94" s="329" t="s">
        <v>1672</v>
      </c>
      <c r="N94" s="329" t="str">
        <f>IF(K94="(NOT USED)","",VLOOKUP(M94,'Output Devices'!$A$3:$C$7,2,0))</f>
        <v/>
      </c>
      <c r="O94" s="329" t="str">
        <f>IF(K94="(NOT USED)","",VLOOKUP('Evaporator Pump Addition'!M94,'Output Devices'!$A$3:$C$7,3,0))</f>
        <v/>
      </c>
      <c r="P94" s="329"/>
      <c r="Q94" s="329"/>
      <c r="R94" s="329"/>
      <c r="S94" s="329"/>
      <c r="T94" s="329"/>
      <c r="U94" s="329"/>
      <c r="V94" s="329"/>
      <c r="W94" s="329"/>
      <c r="X94" s="329"/>
      <c r="Y94" s="329"/>
      <c r="Z94" s="329"/>
      <c r="AA94" s="329"/>
      <c r="AB94" s="123"/>
      <c r="AC94" s="124"/>
      <c r="AD94" s="123"/>
      <c r="AE94" s="134" t="str">
        <f t="shared" si="13"/>
        <v/>
      </c>
      <c r="AF94" s="124"/>
      <c r="AG94" s="134" t="str">
        <f t="shared" si="15"/>
        <v/>
      </c>
      <c r="AH94" s="299"/>
      <c r="AI94" s="299"/>
      <c r="AJ94" s="299"/>
      <c r="AK94" s="299"/>
      <c r="AL94" s="299" t="str">
        <f t="shared" si="16"/>
        <v/>
      </c>
      <c r="AM94" s="299"/>
      <c r="AN94" s="299"/>
      <c r="AO94" s="299"/>
      <c r="AP94" s="299"/>
      <c r="AQ94" s="300"/>
      <c r="AR94" s="299"/>
    </row>
    <row r="95" spans="1:45" s="134" customFormat="1" ht="13.2" hidden="1" thickTop="1" thickBot="1" x14ac:dyDescent="0.65">
      <c r="A95" s="175">
        <f t="shared" si="14"/>
        <v>0</v>
      </c>
      <c r="B95" s="182" t="s">
        <v>1555</v>
      </c>
      <c r="C95" s="190"/>
      <c r="D95" s="183" t="s">
        <v>1555</v>
      </c>
      <c r="E95" s="191" t="s">
        <v>1555</v>
      </c>
      <c r="F95" s="192"/>
      <c r="G95" s="123"/>
      <c r="H95" s="124"/>
      <c r="I95" s="123"/>
      <c r="J95" s="330"/>
      <c r="K95" s="331" t="str">
        <f>IF(B95="Top of list","(NOT USED)",TEXT(VLOOKUP(B95,'Component Lvl List'!$A$3:$C$135,2,0),"")&amp;C95&amp;"."&amp;TEXT(VLOOKUP(D95,'Device Descriptor List'!$A$3:$C$357,2,0),"")&amp;TEXT(VLOOKUP(E95,'Device Descriptor List'!$A$3:$C$357,2,0),"")&amp;F95)</f>
        <v>(NOT USED)</v>
      </c>
      <c r="L95" s="332" t="str">
        <f>IF(K95="(NOT USED)","",TEXT(VLOOKUP(B95,'Component Lvl List'!$A$3:$C$135,3,0),"")&amp;C95&amp;" "&amp;TEXT(VLOOKUP(D95,'Device Descriptor List'!$A$3:$C$357,3,0),"")&amp;" "&amp;TEXT(VLOOKUP(E95,'Device Descriptor List'!$A$3:$C$357,3,0),"")&amp;F95)</f>
        <v/>
      </c>
      <c r="M95" s="333" t="s">
        <v>1672</v>
      </c>
      <c r="N95" s="333" t="str">
        <f>IF(K95="(NOT USED)","",VLOOKUP(M95,'Output Devices'!$A$3:$C$7,2,0))</f>
        <v/>
      </c>
      <c r="O95" s="333" t="str">
        <f>IF(K95="(NOT USED)","",VLOOKUP('Evaporator Pump Addition'!M95,'Output Devices'!$A$3:$C$7,3,0))</f>
        <v/>
      </c>
      <c r="P95" s="333"/>
      <c r="Q95" s="333"/>
      <c r="R95" s="333"/>
      <c r="S95" s="333"/>
      <c r="T95" s="333"/>
      <c r="U95" s="333"/>
      <c r="V95" s="333"/>
      <c r="W95" s="333"/>
      <c r="X95" s="333"/>
      <c r="Y95" s="333"/>
      <c r="Z95" s="333"/>
      <c r="AA95" s="333"/>
      <c r="AB95" s="123"/>
      <c r="AC95" s="124"/>
      <c r="AD95" s="123"/>
      <c r="AE95" s="134" t="str">
        <f t="shared" si="13"/>
        <v/>
      </c>
      <c r="AF95" s="124"/>
      <c r="AG95" s="134" t="str">
        <f t="shared" si="15"/>
        <v/>
      </c>
      <c r="AH95" s="299"/>
      <c r="AI95" s="299"/>
      <c r="AJ95" s="299"/>
      <c r="AK95" s="299"/>
      <c r="AL95" s="299" t="str">
        <f t="shared" si="16"/>
        <v/>
      </c>
      <c r="AM95" s="299"/>
      <c r="AN95" s="299"/>
      <c r="AO95" s="299"/>
      <c r="AP95" s="299"/>
      <c r="AQ95" s="300"/>
      <c r="AR95" s="299"/>
    </row>
    <row r="96" spans="1:45" s="134" customFormat="1" ht="13.2" hidden="1" thickTop="1" thickBot="1" x14ac:dyDescent="0.65">
      <c r="A96" s="175">
        <f t="shared" si="14"/>
        <v>0</v>
      </c>
      <c r="B96" s="182" t="s">
        <v>1555</v>
      </c>
      <c r="C96" s="190"/>
      <c r="D96" s="183" t="s">
        <v>1555</v>
      </c>
      <c r="E96" s="191" t="s">
        <v>1555</v>
      </c>
      <c r="F96" s="192"/>
      <c r="G96" s="123"/>
      <c r="H96" s="124"/>
      <c r="I96" s="123"/>
      <c r="J96" s="327"/>
      <c r="K96" s="328" t="str">
        <f>IF(B96="Top of list","(NOT USED)",TEXT(VLOOKUP(B96,'Component Lvl List'!$A$3:$C$135,2,0),"")&amp;C96&amp;"."&amp;TEXT(VLOOKUP(D96,'Device Descriptor List'!$A$3:$C$357,2,0),"")&amp;TEXT(VLOOKUP(E96,'Device Descriptor List'!$A$3:$C$357,2,0),"")&amp;F96)</f>
        <v>(NOT USED)</v>
      </c>
      <c r="L96" s="327" t="str">
        <f>IF(K96="(NOT USED)","",TEXT(VLOOKUP(B96,'Component Lvl List'!$A$3:$C$135,3,0),"")&amp;C96&amp;" "&amp;TEXT(VLOOKUP(D96,'Device Descriptor List'!$A$3:$C$357,3,0),"")&amp;" "&amp;TEXT(VLOOKUP(E96,'Device Descriptor List'!$A$3:$C$357,3,0),"")&amp;F96)</f>
        <v/>
      </c>
      <c r="M96" s="329" t="s">
        <v>1672</v>
      </c>
      <c r="N96" s="329" t="str">
        <f>IF(K96="(NOT USED)","",VLOOKUP(M96,'Output Devices'!$A$3:$C$7,2,0))</f>
        <v/>
      </c>
      <c r="O96" s="329" t="str">
        <f>IF(K96="(NOT USED)","",VLOOKUP('Evaporator Pump Addition'!M96,'Output Devices'!$A$3:$C$7,3,0))</f>
        <v/>
      </c>
      <c r="P96" s="329"/>
      <c r="Q96" s="329"/>
      <c r="R96" s="329"/>
      <c r="S96" s="329"/>
      <c r="T96" s="329"/>
      <c r="U96" s="329"/>
      <c r="V96" s="329"/>
      <c r="W96" s="329"/>
      <c r="X96" s="329"/>
      <c r="Y96" s="329"/>
      <c r="Z96" s="329"/>
      <c r="AA96" s="329"/>
      <c r="AB96" s="123"/>
      <c r="AC96" s="124"/>
      <c r="AD96" s="123"/>
      <c r="AE96" s="134" t="str">
        <f t="shared" si="13"/>
        <v/>
      </c>
      <c r="AF96" s="124"/>
      <c r="AG96" s="134" t="str">
        <f t="shared" si="15"/>
        <v/>
      </c>
      <c r="AH96" s="299"/>
      <c r="AI96" s="299"/>
      <c r="AJ96" s="299"/>
      <c r="AK96" s="299"/>
      <c r="AL96" s="299" t="str">
        <f t="shared" si="16"/>
        <v/>
      </c>
      <c r="AM96" s="299"/>
      <c r="AN96" s="299"/>
      <c r="AO96" s="299"/>
      <c r="AP96" s="299"/>
      <c r="AQ96" s="300"/>
      <c r="AR96" s="299"/>
    </row>
    <row r="97" spans="1:44" s="134" customFormat="1" ht="13.2" hidden="1" thickTop="1" thickBot="1" x14ac:dyDescent="0.65">
      <c r="A97" s="175">
        <f t="shared" si="14"/>
        <v>0</v>
      </c>
      <c r="B97" s="182" t="s">
        <v>1555</v>
      </c>
      <c r="C97" s="190"/>
      <c r="D97" s="183" t="s">
        <v>1555</v>
      </c>
      <c r="E97" s="191" t="s">
        <v>1555</v>
      </c>
      <c r="F97" s="192"/>
      <c r="G97" s="123"/>
      <c r="H97" s="124"/>
      <c r="I97" s="123"/>
      <c r="J97" s="330"/>
      <c r="K97" s="331" t="str">
        <f>IF(B97="Top of list","(NOT USED)",TEXT(VLOOKUP(B97,'Component Lvl List'!$A$3:$C$135,2,0),"")&amp;C97&amp;"."&amp;TEXT(VLOOKUP(D97,'Device Descriptor List'!$A$3:$C$357,2,0),"")&amp;TEXT(VLOOKUP(E97,'Device Descriptor List'!$A$3:$C$357,2,0),"")&amp;F97)</f>
        <v>(NOT USED)</v>
      </c>
      <c r="L97" s="332" t="str">
        <f>IF(K97="(NOT USED)","",TEXT(VLOOKUP(B97,'Component Lvl List'!$A$3:$C$135,3,0),"")&amp;C97&amp;" "&amp;TEXT(VLOOKUP(D97,'Device Descriptor List'!$A$3:$C$357,3,0),"")&amp;" "&amp;TEXT(VLOOKUP(E97,'Device Descriptor List'!$A$3:$C$357,3,0),"")&amp;F97)</f>
        <v/>
      </c>
      <c r="M97" s="333" t="s">
        <v>1672</v>
      </c>
      <c r="N97" s="333" t="str">
        <f>IF(K97="(NOT USED)","",VLOOKUP(M97,'Output Devices'!$A$3:$C$7,2,0))</f>
        <v/>
      </c>
      <c r="O97" s="333" t="str">
        <f>IF(K97="(NOT USED)","",VLOOKUP('Evaporator Pump Addition'!M97,'Output Devices'!$A$3:$C$7,3,0))</f>
        <v/>
      </c>
      <c r="P97" s="333"/>
      <c r="Q97" s="333"/>
      <c r="R97" s="333"/>
      <c r="S97" s="333"/>
      <c r="T97" s="333"/>
      <c r="U97" s="333"/>
      <c r="V97" s="333"/>
      <c r="W97" s="333"/>
      <c r="X97" s="333"/>
      <c r="Y97" s="333"/>
      <c r="Z97" s="333"/>
      <c r="AA97" s="333"/>
      <c r="AB97" s="123"/>
      <c r="AC97" s="124"/>
      <c r="AD97" s="123"/>
      <c r="AE97" s="134" t="str">
        <f t="shared" si="13"/>
        <v/>
      </c>
      <c r="AF97" s="124"/>
      <c r="AG97" s="134" t="str">
        <f t="shared" si="15"/>
        <v/>
      </c>
      <c r="AH97" s="299"/>
      <c r="AI97" s="299"/>
      <c r="AJ97" s="299"/>
      <c r="AK97" s="299"/>
      <c r="AL97" s="299" t="str">
        <f t="shared" si="16"/>
        <v/>
      </c>
      <c r="AM97" s="299"/>
      <c r="AN97" s="299"/>
      <c r="AO97" s="299"/>
      <c r="AP97" s="299"/>
      <c r="AQ97" s="300"/>
      <c r="AR97" s="299"/>
    </row>
    <row r="98" spans="1:44" s="134" customFormat="1" ht="13.2" hidden="1" thickTop="1" thickBot="1" x14ac:dyDescent="0.65">
      <c r="A98" s="175">
        <f t="shared" si="14"/>
        <v>0</v>
      </c>
      <c r="B98" s="182" t="s">
        <v>1555</v>
      </c>
      <c r="C98" s="190"/>
      <c r="D98" s="183" t="s">
        <v>1555</v>
      </c>
      <c r="E98" s="191" t="s">
        <v>1555</v>
      </c>
      <c r="F98" s="192"/>
      <c r="G98" s="123"/>
      <c r="H98" s="124"/>
      <c r="I98" s="123"/>
      <c r="J98" s="327"/>
      <c r="K98" s="328" t="str">
        <f>IF(B98="Top of list","(NOT USED)",TEXT(VLOOKUP(B98,'Component Lvl List'!$A$3:$C$135,2,0),"")&amp;C98&amp;"."&amp;TEXT(VLOOKUP(D98,'Device Descriptor List'!$A$3:$C$357,2,0),"")&amp;TEXT(VLOOKUP(E98,'Device Descriptor List'!$A$3:$C$357,2,0),"")&amp;F98)</f>
        <v>(NOT USED)</v>
      </c>
      <c r="L98" s="327" t="str">
        <f>IF(K98="(NOT USED)","",TEXT(VLOOKUP(B98,'Component Lvl List'!$A$3:$C$135,3,0),"")&amp;C98&amp;" "&amp;TEXT(VLOOKUP(D98,'Device Descriptor List'!$A$3:$C$357,3,0),"")&amp;" "&amp;TEXT(VLOOKUP(E98,'Device Descriptor List'!$A$3:$C$357,3,0),"")&amp;F98)</f>
        <v/>
      </c>
      <c r="M98" s="329" t="s">
        <v>1672</v>
      </c>
      <c r="N98" s="329" t="str">
        <f>IF(K98="(NOT USED)","",VLOOKUP(M98,'Output Devices'!$A$3:$C$7,2,0))</f>
        <v/>
      </c>
      <c r="O98" s="329" t="str">
        <f>IF(K98="(NOT USED)","",VLOOKUP('Evaporator Pump Addition'!M98,'Output Devices'!$A$3:$C$7,3,0))</f>
        <v/>
      </c>
      <c r="P98" s="329"/>
      <c r="Q98" s="329"/>
      <c r="R98" s="329"/>
      <c r="S98" s="329"/>
      <c r="T98" s="329"/>
      <c r="U98" s="329"/>
      <c r="V98" s="329"/>
      <c r="W98" s="329"/>
      <c r="X98" s="329"/>
      <c r="Y98" s="329"/>
      <c r="Z98" s="329"/>
      <c r="AA98" s="329"/>
      <c r="AB98" s="123"/>
      <c r="AC98" s="124"/>
      <c r="AD98" s="123"/>
      <c r="AE98" s="134" t="str">
        <f t="shared" si="13"/>
        <v/>
      </c>
      <c r="AF98" s="124"/>
      <c r="AG98" s="134" t="str">
        <f t="shared" si="15"/>
        <v/>
      </c>
      <c r="AH98" s="299"/>
      <c r="AI98" s="299"/>
      <c r="AJ98" s="299"/>
      <c r="AK98" s="299"/>
      <c r="AL98" s="299" t="str">
        <f t="shared" si="16"/>
        <v/>
      </c>
      <c r="AM98" s="299"/>
      <c r="AN98" s="299"/>
      <c r="AO98" s="299"/>
      <c r="AP98" s="299"/>
      <c r="AQ98" s="300"/>
      <c r="AR98" s="299"/>
    </row>
    <row r="99" spans="1:44" s="134" customFormat="1" ht="13.2" hidden="1" thickTop="1" thickBot="1" x14ac:dyDescent="0.65">
      <c r="A99" s="175">
        <f t="shared" si="14"/>
        <v>0</v>
      </c>
      <c r="B99" s="182" t="s">
        <v>1555</v>
      </c>
      <c r="C99" s="190"/>
      <c r="D99" s="183" t="s">
        <v>1555</v>
      </c>
      <c r="E99" s="191" t="s">
        <v>1555</v>
      </c>
      <c r="F99" s="192"/>
      <c r="G99" s="123"/>
      <c r="H99" s="124"/>
      <c r="I99" s="123"/>
      <c r="J99" s="330"/>
      <c r="K99" s="331" t="str">
        <f>IF(B99="Top of list","(NOT USED)",TEXT(VLOOKUP(B99,'Component Lvl List'!$A$3:$C$135,2,0),"")&amp;C99&amp;"."&amp;TEXT(VLOOKUP(D99,'Device Descriptor List'!$A$3:$C$357,2,0),"")&amp;TEXT(VLOOKUP(E99,'Device Descriptor List'!$A$3:$C$357,2,0),"")&amp;F99)</f>
        <v>(NOT USED)</v>
      </c>
      <c r="L99" s="332" t="str">
        <f>IF(K99="(NOT USED)","",TEXT(VLOOKUP(B99,'Component Lvl List'!$A$3:$C$135,3,0),"")&amp;C99&amp;" "&amp;TEXT(VLOOKUP(D99,'Device Descriptor List'!$A$3:$C$357,3,0),"")&amp;" "&amp;TEXT(VLOOKUP(E99,'Device Descriptor List'!$A$3:$C$357,3,0),"")&amp;F99)</f>
        <v/>
      </c>
      <c r="M99" s="333" t="s">
        <v>1672</v>
      </c>
      <c r="N99" s="333" t="str">
        <f>IF(K99="(NOT USED)","",VLOOKUP(M99,'Output Devices'!$A$3:$C$7,2,0))</f>
        <v/>
      </c>
      <c r="O99" s="333" t="str">
        <f>IF(K99="(NOT USED)","",VLOOKUP('Evaporator Pump Addition'!M99,'Output Devices'!$A$3:$C$7,3,0))</f>
        <v/>
      </c>
      <c r="P99" s="333"/>
      <c r="Q99" s="333"/>
      <c r="R99" s="333"/>
      <c r="S99" s="333"/>
      <c r="T99" s="333"/>
      <c r="U99" s="333"/>
      <c r="V99" s="333"/>
      <c r="W99" s="333"/>
      <c r="X99" s="333"/>
      <c r="Y99" s="333"/>
      <c r="Z99" s="333"/>
      <c r="AA99" s="333"/>
      <c r="AB99" s="123"/>
      <c r="AC99" s="124"/>
      <c r="AD99" s="123"/>
      <c r="AE99" s="134" t="str">
        <f t="shared" si="13"/>
        <v/>
      </c>
      <c r="AF99" s="124"/>
      <c r="AG99" s="134" t="str">
        <f t="shared" si="15"/>
        <v/>
      </c>
      <c r="AH99" s="299"/>
      <c r="AI99" s="299"/>
      <c r="AJ99" s="299"/>
      <c r="AK99" s="299"/>
      <c r="AL99" s="299" t="str">
        <f t="shared" si="16"/>
        <v/>
      </c>
      <c r="AM99" s="299"/>
      <c r="AN99" s="299"/>
      <c r="AO99" s="299"/>
      <c r="AP99" s="299"/>
      <c r="AQ99" s="300"/>
      <c r="AR99" s="299"/>
    </row>
    <row r="100" spans="1:44" s="134" customFormat="1" ht="13.2" hidden="1" thickTop="1" thickBot="1" x14ac:dyDescent="0.65">
      <c r="A100" s="175">
        <f t="shared" si="14"/>
        <v>0</v>
      </c>
      <c r="B100" s="182" t="s">
        <v>1555</v>
      </c>
      <c r="C100" s="190"/>
      <c r="D100" s="183" t="s">
        <v>1555</v>
      </c>
      <c r="E100" s="191" t="s">
        <v>1555</v>
      </c>
      <c r="F100" s="192"/>
      <c r="G100" s="123"/>
      <c r="H100" s="124"/>
      <c r="I100" s="123"/>
      <c r="J100" s="327"/>
      <c r="K100" s="328" t="str">
        <f>IF(B100="Top of list","(NOT USED)",TEXT(VLOOKUP(B100,'Component Lvl List'!$A$3:$C$135,2,0),"")&amp;C100&amp;"."&amp;TEXT(VLOOKUP(D100,'Device Descriptor List'!$A$3:$C$357,2,0),"")&amp;TEXT(VLOOKUP(E100,'Device Descriptor List'!$A$3:$C$357,2,0),"")&amp;F100)</f>
        <v>(NOT USED)</v>
      </c>
      <c r="L100" s="327" t="str">
        <f>IF(K100="(NOT USED)","",TEXT(VLOOKUP(B100,'Component Lvl List'!$A$3:$C$135,3,0),"")&amp;C100&amp;" "&amp;TEXT(VLOOKUP(D100,'Device Descriptor List'!$A$3:$C$357,3,0),"")&amp;" "&amp;TEXT(VLOOKUP(E100,'Device Descriptor List'!$A$3:$C$357,3,0),"")&amp;F100)</f>
        <v/>
      </c>
      <c r="M100" s="329" t="s">
        <v>1672</v>
      </c>
      <c r="N100" s="329" t="str">
        <f>IF(K100="(NOT USED)","",VLOOKUP(M100,'Output Devices'!$A$3:$C$7,2,0))</f>
        <v/>
      </c>
      <c r="O100" s="329" t="str">
        <f>IF(K100="(NOT USED)","",VLOOKUP('Evaporator Pump Addition'!M100,'Output Devices'!$A$3:$C$7,3,0))</f>
        <v/>
      </c>
      <c r="P100" s="329"/>
      <c r="Q100" s="329"/>
      <c r="R100" s="329"/>
      <c r="S100" s="329"/>
      <c r="T100" s="329"/>
      <c r="U100" s="329"/>
      <c r="V100" s="329"/>
      <c r="W100" s="329"/>
      <c r="X100" s="329"/>
      <c r="Y100" s="329"/>
      <c r="Z100" s="329"/>
      <c r="AA100" s="329"/>
      <c r="AB100" s="123"/>
      <c r="AC100" s="124"/>
      <c r="AD100" s="123"/>
      <c r="AE100" s="134" t="str">
        <f t="shared" si="13"/>
        <v/>
      </c>
      <c r="AF100" s="124"/>
      <c r="AG100" s="134" t="str">
        <f t="shared" si="15"/>
        <v/>
      </c>
      <c r="AH100" s="299"/>
      <c r="AI100" s="299"/>
      <c r="AJ100" s="299"/>
      <c r="AK100" s="299"/>
      <c r="AL100" s="299" t="str">
        <f t="shared" si="16"/>
        <v/>
      </c>
      <c r="AM100" s="299"/>
      <c r="AN100" s="299"/>
      <c r="AO100" s="299"/>
      <c r="AP100" s="299"/>
      <c r="AQ100" s="300"/>
      <c r="AR100" s="299"/>
    </row>
    <row r="101" spans="1:44" s="134" customFormat="1" ht="13.2" hidden="1" thickTop="1" thickBot="1" x14ac:dyDescent="0.65">
      <c r="A101" s="175">
        <f t="shared" si="14"/>
        <v>0</v>
      </c>
      <c r="B101" s="182" t="s">
        <v>1555</v>
      </c>
      <c r="C101" s="190"/>
      <c r="D101" s="183" t="s">
        <v>1555</v>
      </c>
      <c r="E101" s="191" t="s">
        <v>1555</v>
      </c>
      <c r="F101" s="192"/>
      <c r="G101" s="123"/>
      <c r="H101" s="124"/>
      <c r="I101" s="123"/>
      <c r="J101" s="330"/>
      <c r="K101" s="331" t="str">
        <f>IF(B101="Top of list","(NOT USED)",TEXT(VLOOKUP(B101,'Component Lvl List'!$A$3:$C$135,2,0),"")&amp;C101&amp;"."&amp;TEXT(VLOOKUP(D101,'Device Descriptor List'!$A$3:$C$357,2,0),"")&amp;TEXT(VLOOKUP(E101,'Device Descriptor List'!$A$3:$C$357,2,0),"")&amp;F101)</f>
        <v>(NOT USED)</v>
      </c>
      <c r="L101" s="332" t="str">
        <f>IF(K101="(NOT USED)","",TEXT(VLOOKUP(B101,'Component Lvl List'!$A$3:$C$135,3,0),"")&amp;C101&amp;" "&amp;TEXT(VLOOKUP(D101,'Device Descriptor List'!$A$3:$C$357,3,0),"")&amp;" "&amp;TEXT(VLOOKUP(E101,'Device Descriptor List'!$A$3:$C$357,3,0),"")&amp;F101)</f>
        <v/>
      </c>
      <c r="M101" s="333" t="s">
        <v>1672</v>
      </c>
      <c r="N101" s="333" t="str">
        <f>IF(K101="(NOT USED)","",VLOOKUP(M101,'Output Devices'!$A$3:$C$7,2,0))</f>
        <v/>
      </c>
      <c r="O101" s="333" t="str">
        <f>IF(K101="(NOT USED)","",VLOOKUP('Evaporator Pump Addition'!M101,'Output Devices'!$A$3:$C$7,3,0))</f>
        <v/>
      </c>
      <c r="P101" s="333"/>
      <c r="Q101" s="333"/>
      <c r="R101" s="333"/>
      <c r="S101" s="333"/>
      <c r="T101" s="333"/>
      <c r="U101" s="333"/>
      <c r="V101" s="333"/>
      <c r="W101" s="333"/>
      <c r="X101" s="333"/>
      <c r="Y101" s="333"/>
      <c r="Z101" s="333"/>
      <c r="AA101" s="333"/>
      <c r="AB101" s="123"/>
      <c r="AC101" s="124"/>
      <c r="AD101" s="123"/>
      <c r="AE101" s="134" t="str">
        <f t="shared" si="13"/>
        <v/>
      </c>
      <c r="AF101" s="124"/>
      <c r="AG101" s="134" t="str">
        <f t="shared" si="15"/>
        <v/>
      </c>
      <c r="AH101" s="299"/>
      <c r="AI101" s="299"/>
      <c r="AJ101" s="299"/>
      <c r="AK101" s="299"/>
      <c r="AL101" s="299" t="str">
        <f t="shared" si="16"/>
        <v/>
      </c>
      <c r="AM101" s="299"/>
      <c r="AN101" s="299"/>
      <c r="AO101" s="299"/>
      <c r="AP101" s="299"/>
      <c r="AQ101" s="300"/>
      <c r="AR101" s="299"/>
    </row>
    <row r="102" spans="1:44" s="134" customFormat="1" ht="13.2" hidden="1" thickTop="1" thickBot="1" x14ac:dyDescent="0.65">
      <c r="A102" s="175">
        <f t="shared" si="14"/>
        <v>0</v>
      </c>
      <c r="B102" s="182" t="s">
        <v>1555</v>
      </c>
      <c r="C102" s="190"/>
      <c r="D102" s="183" t="s">
        <v>1555</v>
      </c>
      <c r="E102" s="191" t="s">
        <v>1555</v>
      </c>
      <c r="F102" s="192"/>
      <c r="G102" s="123"/>
      <c r="H102" s="124"/>
      <c r="I102" s="123"/>
      <c r="J102" s="327"/>
      <c r="K102" s="328" t="str">
        <f>IF(B102="Top of list","(NOT USED)",TEXT(VLOOKUP(B102,'Component Lvl List'!$A$3:$C$135,2,0),"")&amp;C102&amp;"."&amp;TEXT(VLOOKUP(D102,'Device Descriptor List'!$A$3:$C$357,2,0),"")&amp;TEXT(VLOOKUP(E102,'Device Descriptor List'!$A$3:$C$357,2,0),"")&amp;F102)</f>
        <v>(NOT USED)</v>
      </c>
      <c r="L102" s="327" t="str">
        <f>IF(K102="(NOT USED)","",TEXT(VLOOKUP(B102,'Component Lvl List'!$A$3:$C$135,3,0),"")&amp;C102&amp;" "&amp;TEXT(VLOOKUP(D102,'Device Descriptor List'!$A$3:$C$357,3,0),"")&amp;" "&amp;TEXT(VLOOKUP(E102,'Device Descriptor List'!$A$3:$C$357,3,0),"")&amp;F102)</f>
        <v/>
      </c>
      <c r="M102" s="329" t="s">
        <v>1672</v>
      </c>
      <c r="N102" s="329" t="str">
        <f>IF(K102="(NOT USED)","",VLOOKUP(M102,'Output Devices'!$A$3:$C$7,2,0))</f>
        <v/>
      </c>
      <c r="O102" s="329" t="str">
        <f>IF(K102="(NOT USED)","",VLOOKUP('Evaporator Pump Addition'!M102,'Output Devices'!$A$3:$C$7,3,0))</f>
        <v/>
      </c>
      <c r="P102" s="329"/>
      <c r="Q102" s="329"/>
      <c r="R102" s="329"/>
      <c r="S102" s="329"/>
      <c r="T102" s="329"/>
      <c r="U102" s="329"/>
      <c r="V102" s="329"/>
      <c r="W102" s="329"/>
      <c r="X102" s="329"/>
      <c r="Y102" s="329"/>
      <c r="Z102" s="329"/>
      <c r="AA102" s="329"/>
      <c r="AB102" s="123"/>
      <c r="AC102" s="124"/>
      <c r="AD102" s="123"/>
      <c r="AE102" s="134" t="str">
        <f t="shared" si="13"/>
        <v/>
      </c>
      <c r="AF102" s="124"/>
      <c r="AG102" s="134" t="str">
        <f t="shared" si="15"/>
        <v/>
      </c>
      <c r="AH102" s="299"/>
      <c r="AI102" s="299"/>
      <c r="AJ102" s="299"/>
      <c r="AK102" s="299"/>
      <c r="AL102" s="299" t="str">
        <f t="shared" si="16"/>
        <v/>
      </c>
      <c r="AM102" s="299"/>
      <c r="AN102" s="299"/>
      <c r="AO102" s="299"/>
      <c r="AP102" s="299"/>
      <c r="AQ102" s="300"/>
      <c r="AR102" s="299"/>
    </row>
    <row r="103" spans="1:44" s="134" customFormat="1" ht="13.2" hidden="1" thickTop="1" thickBot="1" x14ac:dyDescent="0.65">
      <c r="A103" s="175">
        <f t="shared" si="14"/>
        <v>0</v>
      </c>
      <c r="B103" s="182" t="s">
        <v>1555</v>
      </c>
      <c r="C103" s="190"/>
      <c r="D103" s="183" t="s">
        <v>1555</v>
      </c>
      <c r="E103" s="191" t="s">
        <v>1555</v>
      </c>
      <c r="F103" s="192"/>
      <c r="G103" s="123"/>
      <c r="H103" s="124"/>
      <c r="I103" s="123"/>
      <c r="J103" s="330"/>
      <c r="K103" s="331" t="str">
        <f>IF(B103="Top of list","(NOT USED)",TEXT(VLOOKUP(B103,'Component Lvl List'!$A$3:$C$135,2,0),"")&amp;C103&amp;"."&amp;TEXT(VLOOKUP(D103,'Device Descriptor List'!$A$3:$C$357,2,0),"")&amp;TEXT(VLOOKUP(E103,'Device Descriptor List'!$A$3:$C$357,2,0),"")&amp;F103)</f>
        <v>(NOT USED)</v>
      </c>
      <c r="L103" s="332" t="str">
        <f>IF(K103="(NOT USED)","",TEXT(VLOOKUP(B103,'Component Lvl List'!$A$3:$C$135,3,0),"")&amp;C103&amp;" "&amp;TEXT(VLOOKUP(D103,'Device Descriptor List'!$A$3:$C$357,3,0),"")&amp;" "&amp;TEXT(VLOOKUP(E103,'Device Descriptor List'!$A$3:$C$357,3,0),"")&amp;F103)</f>
        <v/>
      </c>
      <c r="M103" s="333" t="s">
        <v>1672</v>
      </c>
      <c r="N103" s="333" t="str">
        <f>IF(K103="(NOT USED)","",VLOOKUP(M103,'Output Devices'!$A$3:$C$7,2,0))</f>
        <v/>
      </c>
      <c r="O103" s="333" t="str">
        <f>IF(K103="(NOT USED)","",VLOOKUP('Evaporator Pump Addition'!M103,'Output Devices'!$A$3:$C$7,3,0))</f>
        <v/>
      </c>
      <c r="P103" s="333"/>
      <c r="Q103" s="333"/>
      <c r="R103" s="333"/>
      <c r="S103" s="333"/>
      <c r="T103" s="333"/>
      <c r="U103" s="333"/>
      <c r="V103" s="333"/>
      <c r="W103" s="333"/>
      <c r="X103" s="333"/>
      <c r="Y103" s="333"/>
      <c r="Z103" s="333"/>
      <c r="AA103" s="333"/>
      <c r="AB103" s="123"/>
      <c r="AC103" s="124"/>
      <c r="AD103" s="123"/>
      <c r="AE103" s="134" t="str">
        <f t="shared" si="13"/>
        <v/>
      </c>
      <c r="AF103" s="124"/>
      <c r="AG103" s="134" t="str">
        <f t="shared" si="15"/>
        <v/>
      </c>
      <c r="AH103" s="299"/>
      <c r="AI103" s="299"/>
      <c r="AJ103" s="299"/>
      <c r="AK103" s="299"/>
      <c r="AL103" s="299" t="str">
        <f t="shared" si="16"/>
        <v/>
      </c>
      <c r="AM103" s="299"/>
      <c r="AN103" s="299"/>
      <c r="AO103" s="299"/>
      <c r="AP103" s="299"/>
      <c r="AQ103" s="300"/>
      <c r="AR103" s="299"/>
    </row>
    <row r="104" spans="1:44" s="134" customFormat="1" ht="13.2" hidden="1" thickTop="1" thickBot="1" x14ac:dyDescent="0.65">
      <c r="A104" s="175">
        <f t="shared" si="14"/>
        <v>0</v>
      </c>
      <c r="B104" s="182" t="s">
        <v>1555</v>
      </c>
      <c r="C104" s="190"/>
      <c r="D104" s="183" t="s">
        <v>1555</v>
      </c>
      <c r="E104" s="191" t="s">
        <v>1555</v>
      </c>
      <c r="F104" s="192"/>
      <c r="G104" s="123"/>
      <c r="H104" s="124"/>
      <c r="I104" s="123"/>
      <c r="J104" s="327"/>
      <c r="K104" s="328" t="str">
        <f>IF(B104="Top of list","(NOT USED)",TEXT(VLOOKUP(B104,'Component Lvl List'!$A$3:$C$135,2,0),"")&amp;C104&amp;"."&amp;TEXT(VLOOKUP(D104,'Device Descriptor List'!$A$3:$C$357,2,0),"")&amp;TEXT(VLOOKUP(E104,'Device Descriptor List'!$A$3:$C$357,2,0),"")&amp;F104)</f>
        <v>(NOT USED)</v>
      </c>
      <c r="L104" s="327" t="str">
        <f>IF(K104="(NOT USED)","",TEXT(VLOOKUP(B104,'Component Lvl List'!$A$3:$C$135,3,0),"")&amp;C104&amp;" "&amp;TEXT(VLOOKUP(D104,'Device Descriptor List'!$A$3:$C$357,3,0),"")&amp;" "&amp;TEXT(VLOOKUP(E104,'Device Descriptor List'!$A$3:$C$357,3,0),"")&amp;F104)</f>
        <v/>
      </c>
      <c r="M104" s="329" t="s">
        <v>1672</v>
      </c>
      <c r="N104" s="329" t="str">
        <f>IF(K104="(NOT USED)","",VLOOKUP(M104,'Output Devices'!$A$3:$C$7,2,0))</f>
        <v/>
      </c>
      <c r="O104" s="329" t="str">
        <f>IF(K104="(NOT USED)","",VLOOKUP('Evaporator Pump Addition'!M104,'Output Devices'!$A$3:$C$7,3,0))</f>
        <v/>
      </c>
      <c r="P104" s="329"/>
      <c r="Q104" s="329"/>
      <c r="R104" s="329"/>
      <c r="S104" s="329"/>
      <c r="T104" s="329"/>
      <c r="U104" s="329"/>
      <c r="V104" s="329"/>
      <c r="W104" s="329"/>
      <c r="X104" s="329"/>
      <c r="Y104" s="329"/>
      <c r="Z104" s="329"/>
      <c r="AA104" s="329"/>
      <c r="AB104" s="123"/>
      <c r="AC104" s="124"/>
      <c r="AD104" s="123"/>
      <c r="AE104" s="134" t="str">
        <f t="shared" si="13"/>
        <v/>
      </c>
      <c r="AF104" s="124"/>
      <c r="AG104" s="134" t="str">
        <f t="shared" si="15"/>
        <v/>
      </c>
      <c r="AH104" s="299"/>
      <c r="AI104" s="299"/>
      <c r="AJ104" s="299"/>
      <c r="AK104" s="299"/>
      <c r="AL104" s="299" t="str">
        <f t="shared" si="16"/>
        <v/>
      </c>
      <c r="AM104" s="299"/>
      <c r="AN104" s="299"/>
      <c r="AO104" s="299"/>
      <c r="AP104" s="299"/>
      <c r="AQ104" s="300"/>
      <c r="AR104" s="299"/>
    </row>
    <row r="105" spans="1:44" s="134" customFormat="1" ht="13.2" hidden="1" thickTop="1" thickBot="1" x14ac:dyDescent="0.65">
      <c r="A105" s="175">
        <f t="shared" si="14"/>
        <v>0</v>
      </c>
      <c r="B105" s="182" t="s">
        <v>1555</v>
      </c>
      <c r="C105" s="190"/>
      <c r="D105" s="183" t="s">
        <v>1555</v>
      </c>
      <c r="E105" s="191" t="s">
        <v>1555</v>
      </c>
      <c r="F105" s="192"/>
      <c r="G105" s="123"/>
      <c r="H105" s="124"/>
      <c r="I105" s="123"/>
      <c r="J105" s="330"/>
      <c r="K105" s="331" t="str">
        <f>IF(B105="Top of list","(NOT USED)",TEXT(VLOOKUP(B105,'Component Lvl List'!$A$3:$C$135,2,0),"")&amp;C105&amp;"."&amp;TEXT(VLOOKUP(D105,'Device Descriptor List'!$A$3:$C$357,2,0),"")&amp;TEXT(VLOOKUP(E105,'Device Descriptor List'!$A$3:$C$357,2,0),"")&amp;F105)</f>
        <v>(NOT USED)</v>
      </c>
      <c r="L105" s="332" t="str">
        <f>IF(K105="(NOT USED)","",TEXT(VLOOKUP(B105,'Component Lvl List'!$A$3:$C$135,3,0),"")&amp;C105&amp;" "&amp;TEXT(VLOOKUP(D105,'Device Descriptor List'!$A$3:$C$357,3,0),"")&amp;" "&amp;TEXT(VLOOKUP(E105,'Device Descriptor List'!$A$3:$C$357,3,0),"")&amp;F105)</f>
        <v/>
      </c>
      <c r="M105" s="333" t="s">
        <v>1672</v>
      </c>
      <c r="N105" s="333" t="str">
        <f>IF(K105="(NOT USED)","",VLOOKUP(M105,'Output Devices'!$A$3:$C$7,2,0))</f>
        <v/>
      </c>
      <c r="O105" s="333" t="str">
        <f>IF(K105="(NOT USED)","",VLOOKUP('Evaporator Pump Addition'!M105,'Output Devices'!$A$3:$C$7,3,0))</f>
        <v/>
      </c>
      <c r="P105" s="333"/>
      <c r="Q105" s="333"/>
      <c r="R105" s="333"/>
      <c r="S105" s="333"/>
      <c r="T105" s="333"/>
      <c r="U105" s="333"/>
      <c r="V105" s="333"/>
      <c r="W105" s="333"/>
      <c r="X105" s="333"/>
      <c r="Y105" s="333"/>
      <c r="Z105" s="333"/>
      <c r="AA105" s="333"/>
      <c r="AB105" s="123"/>
      <c r="AC105" s="124"/>
      <c r="AD105" s="123"/>
      <c r="AE105" s="134" t="str">
        <f t="shared" si="13"/>
        <v/>
      </c>
      <c r="AF105" s="124"/>
      <c r="AG105" s="134" t="str">
        <f t="shared" si="15"/>
        <v/>
      </c>
      <c r="AH105" s="299"/>
      <c r="AI105" s="299"/>
      <c r="AJ105" s="299"/>
      <c r="AK105" s="299"/>
      <c r="AL105" s="299" t="str">
        <f t="shared" si="16"/>
        <v/>
      </c>
      <c r="AM105" s="299"/>
      <c r="AN105" s="299"/>
      <c r="AO105" s="299"/>
      <c r="AP105" s="299"/>
      <c r="AQ105" s="300"/>
      <c r="AR105" s="299"/>
    </row>
    <row r="106" spans="1:44" s="134" customFormat="1" ht="13.2" hidden="1" thickTop="1" thickBot="1" x14ac:dyDescent="0.65">
      <c r="A106" s="175">
        <f t="shared" si="14"/>
        <v>0</v>
      </c>
      <c r="B106" s="182" t="s">
        <v>1555</v>
      </c>
      <c r="C106" s="190"/>
      <c r="D106" s="183" t="s">
        <v>1555</v>
      </c>
      <c r="E106" s="191" t="s">
        <v>1555</v>
      </c>
      <c r="F106" s="192"/>
      <c r="G106" s="123"/>
      <c r="H106" s="124"/>
      <c r="I106" s="123"/>
      <c r="J106" s="327"/>
      <c r="K106" s="328" t="str">
        <f>IF(B106="Top of list","(NOT USED)",TEXT(VLOOKUP(B106,'Component Lvl List'!$A$3:$C$135,2,0),"")&amp;C106&amp;"."&amp;TEXT(VLOOKUP(D106,'Device Descriptor List'!$A$3:$C$357,2,0),"")&amp;TEXT(VLOOKUP(E106,'Device Descriptor List'!$A$3:$C$357,2,0),"")&amp;F106)</f>
        <v>(NOT USED)</v>
      </c>
      <c r="L106" s="327" t="str">
        <f>IF(K106="(NOT USED)","",TEXT(VLOOKUP(B106,'Component Lvl List'!$A$3:$C$135,3,0),"")&amp;C106&amp;" "&amp;TEXT(VLOOKUP(D106,'Device Descriptor List'!$A$3:$C$357,3,0),"")&amp;" "&amp;TEXT(VLOOKUP(E106,'Device Descriptor List'!$A$3:$C$357,3,0),"")&amp;F106)</f>
        <v/>
      </c>
      <c r="M106" s="329" t="s">
        <v>1672</v>
      </c>
      <c r="N106" s="329" t="str">
        <f>IF(K106="(NOT USED)","",VLOOKUP(M106,'Output Devices'!$A$3:$C$7,2,0))</f>
        <v/>
      </c>
      <c r="O106" s="329" t="str">
        <f>IF(K106="(NOT USED)","",VLOOKUP('Evaporator Pump Addition'!M106,'Output Devices'!$A$3:$C$7,3,0))</f>
        <v/>
      </c>
      <c r="P106" s="329"/>
      <c r="Q106" s="329"/>
      <c r="R106" s="329"/>
      <c r="S106" s="329"/>
      <c r="T106" s="329"/>
      <c r="U106" s="329"/>
      <c r="V106" s="329"/>
      <c r="W106" s="329"/>
      <c r="X106" s="329"/>
      <c r="Y106" s="329"/>
      <c r="Z106" s="329"/>
      <c r="AA106" s="329"/>
      <c r="AB106" s="123"/>
      <c r="AC106" s="124"/>
      <c r="AD106" s="123"/>
      <c r="AE106" s="134" t="str">
        <f t="shared" si="13"/>
        <v/>
      </c>
      <c r="AF106" s="124"/>
      <c r="AG106" s="134" t="str">
        <f t="shared" si="15"/>
        <v/>
      </c>
      <c r="AH106" s="299"/>
      <c r="AI106" s="299"/>
      <c r="AJ106" s="299"/>
      <c r="AK106" s="299"/>
      <c r="AL106" s="299" t="str">
        <f t="shared" si="16"/>
        <v/>
      </c>
      <c r="AM106" s="299"/>
      <c r="AN106" s="299"/>
      <c r="AO106" s="299"/>
      <c r="AP106" s="299"/>
      <c r="AQ106" s="300"/>
      <c r="AR106" s="299"/>
    </row>
    <row r="107" spans="1:44" s="134" customFormat="1" ht="13.2" hidden="1" thickTop="1" thickBot="1" x14ac:dyDescent="0.65">
      <c r="A107" s="175">
        <f t="shared" si="14"/>
        <v>0</v>
      </c>
      <c r="B107" s="182" t="s">
        <v>1555</v>
      </c>
      <c r="C107" s="190"/>
      <c r="D107" s="183" t="s">
        <v>1555</v>
      </c>
      <c r="E107" s="191" t="s">
        <v>1555</v>
      </c>
      <c r="F107" s="192"/>
      <c r="G107" s="123"/>
      <c r="H107" s="124"/>
      <c r="I107" s="123"/>
      <c r="J107" s="330"/>
      <c r="K107" s="331" t="str">
        <f>IF(B107="Top of list","(NOT USED)",TEXT(VLOOKUP(B107,'Component Lvl List'!$A$3:$C$135,2,0),"")&amp;C107&amp;"."&amp;TEXT(VLOOKUP(D107,'Device Descriptor List'!$A$3:$C$357,2,0),"")&amp;TEXT(VLOOKUP(E107,'Device Descriptor List'!$A$3:$C$357,2,0),"")&amp;F107)</f>
        <v>(NOT USED)</v>
      </c>
      <c r="L107" s="332" t="str">
        <f>IF(K107="(NOT USED)","",TEXT(VLOOKUP(B107,'Component Lvl List'!$A$3:$C$135,3,0),"")&amp;C107&amp;" "&amp;TEXT(VLOOKUP(D107,'Device Descriptor List'!$A$3:$C$357,3,0),"")&amp;" "&amp;TEXT(VLOOKUP(E107,'Device Descriptor List'!$A$3:$C$357,3,0),"")&amp;F107)</f>
        <v/>
      </c>
      <c r="M107" s="333" t="s">
        <v>1672</v>
      </c>
      <c r="N107" s="333" t="str">
        <f>IF(K107="(NOT USED)","",VLOOKUP(M107,'Output Devices'!$A$3:$C$7,2,0))</f>
        <v/>
      </c>
      <c r="O107" s="333" t="str">
        <f>IF(K107="(NOT USED)","",VLOOKUP('Evaporator Pump Addition'!M107,'Output Devices'!$A$3:$C$7,3,0))</f>
        <v/>
      </c>
      <c r="P107" s="333"/>
      <c r="Q107" s="333"/>
      <c r="R107" s="333"/>
      <c r="S107" s="333"/>
      <c r="T107" s="333"/>
      <c r="U107" s="333"/>
      <c r="V107" s="333"/>
      <c r="W107" s="333"/>
      <c r="X107" s="333"/>
      <c r="Y107" s="333"/>
      <c r="Z107" s="333"/>
      <c r="AA107" s="333"/>
      <c r="AB107" s="123"/>
      <c r="AC107" s="124"/>
      <c r="AD107" s="123"/>
      <c r="AE107" s="134" t="str">
        <f t="shared" si="13"/>
        <v/>
      </c>
      <c r="AF107" s="124"/>
      <c r="AG107" s="134" t="str">
        <f t="shared" si="15"/>
        <v/>
      </c>
      <c r="AH107" s="299"/>
      <c r="AI107" s="299"/>
      <c r="AJ107" s="299"/>
      <c r="AK107" s="299"/>
      <c r="AL107" s="299" t="str">
        <f t="shared" si="16"/>
        <v/>
      </c>
      <c r="AM107" s="299"/>
      <c r="AN107" s="299"/>
      <c r="AO107" s="299"/>
      <c r="AP107" s="299"/>
      <c r="AQ107" s="300"/>
      <c r="AR107" s="299"/>
    </row>
    <row r="108" spans="1:44" s="134" customFormat="1" ht="13.2" hidden="1" thickTop="1" thickBot="1" x14ac:dyDescent="0.65">
      <c r="A108" s="175">
        <f t="shared" si="14"/>
        <v>0</v>
      </c>
      <c r="B108" s="182" t="s">
        <v>1555</v>
      </c>
      <c r="C108" s="190"/>
      <c r="D108" s="183" t="s">
        <v>1555</v>
      </c>
      <c r="E108" s="191" t="s">
        <v>1555</v>
      </c>
      <c r="F108" s="192"/>
      <c r="G108" s="123"/>
      <c r="H108" s="124"/>
      <c r="I108" s="123"/>
      <c r="J108" s="327"/>
      <c r="K108" s="328" t="str">
        <f>IF(B108="Top of list","(NOT USED)",TEXT(VLOOKUP(B108,'Component Lvl List'!$A$3:$C$135,2,0),"")&amp;C108&amp;"."&amp;TEXT(VLOOKUP(D108,'Device Descriptor List'!$A$3:$C$357,2,0),"")&amp;TEXT(VLOOKUP(E108,'Device Descriptor List'!$A$3:$C$357,2,0),"")&amp;F108)</f>
        <v>(NOT USED)</v>
      </c>
      <c r="L108" s="327" t="str">
        <f>IF(K108="(NOT USED)","",TEXT(VLOOKUP(B108,'Component Lvl List'!$A$3:$C$135,3,0),"")&amp;C108&amp;" "&amp;TEXT(VLOOKUP(D108,'Device Descriptor List'!$A$3:$C$357,3,0),"")&amp;" "&amp;TEXT(VLOOKUP(E108,'Device Descriptor List'!$A$3:$C$357,3,0),"")&amp;F108)</f>
        <v/>
      </c>
      <c r="M108" s="329" t="s">
        <v>1672</v>
      </c>
      <c r="N108" s="329" t="str">
        <f>IF(K108="(NOT USED)","",VLOOKUP(M108,'Output Devices'!$A$3:$C$7,2,0))</f>
        <v/>
      </c>
      <c r="O108" s="329" t="str">
        <f>IF(K108="(NOT USED)","",VLOOKUP('Evaporator Pump Addition'!M108,'Output Devices'!$A$3:$C$7,3,0))</f>
        <v/>
      </c>
      <c r="P108" s="329"/>
      <c r="Q108" s="329"/>
      <c r="R108" s="329"/>
      <c r="S108" s="329"/>
      <c r="T108" s="329"/>
      <c r="U108" s="329"/>
      <c r="V108" s="329"/>
      <c r="W108" s="329"/>
      <c r="X108" s="329"/>
      <c r="Y108" s="329"/>
      <c r="Z108" s="329"/>
      <c r="AA108" s="329"/>
      <c r="AB108" s="123"/>
      <c r="AC108" s="124"/>
      <c r="AD108" s="123"/>
      <c r="AE108" s="134" t="str">
        <f t="shared" si="13"/>
        <v/>
      </c>
      <c r="AF108" s="124"/>
      <c r="AG108" s="134" t="str">
        <f t="shared" si="15"/>
        <v/>
      </c>
      <c r="AH108" s="299"/>
      <c r="AI108" s="299"/>
      <c r="AJ108" s="299"/>
      <c r="AK108" s="299"/>
      <c r="AL108" s="299" t="str">
        <f t="shared" si="16"/>
        <v/>
      </c>
      <c r="AM108" s="299"/>
      <c r="AN108" s="299"/>
      <c r="AO108" s="299"/>
      <c r="AP108" s="299"/>
      <c r="AQ108" s="300"/>
      <c r="AR108" s="299"/>
    </row>
    <row r="109" spans="1:44" s="134" customFormat="1" ht="13.2" hidden="1" thickTop="1" thickBot="1" x14ac:dyDescent="0.65">
      <c r="A109" s="175">
        <f t="shared" si="14"/>
        <v>0</v>
      </c>
      <c r="B109" s="182" t="s">
        <v>1555</v>
      </c>
      <c r="C109" s="190"/>
      <c r="D109" s="183" t="s">
        <v>1555</v>
      </c>
      <c r="E109" s="191" t="s">
        <v>1555</v>
      </c>
      <c r="F109" s="192"/>
      <c r="G109" s="123"/>
      <c r="H109" s="124"/>
      <c r="I109" s="123"/>
      <c r="J109" s="330"/>
      <c r="K109" s="331" t="str">
        <f>IF(B109="Top of list","(NOT USED)",TEXT(VLOOKUP(B109,'Component Lvl List'!$A$3:$C$135,2,0),"")&amp;C109&amp;"."&amp;TEXT(VLOOKUP(D109,'Device Descriptor List'!$A$3:$C$357,2,0),"")&amp;TEXT(VLOOKUP(E109,'Device Descriptor List'!$A$3:$C$357,2,0),"")&amp;F109)</f>
        <v>(NOT USED)</v>
      </c>
      <c r="L109" s="332" t="str">
        <f>IF(K109="(NOT USED)","",TEXT(VLOOKUP(B109,'Component Lvl List'!$A$3:$C$135,3,0),"")&amp;C109&amp;" "&amp;TEXT(VLOOKUP(D109,'Device Descriptor List'!$A$3:$C$357,3,0),"")&amp;" "&amp;TEXT(VLOOKUP(E109,'Device Descriptor List'!$A$3:$C$357,3,0),"")&amp;F109)</f>
        <v/>
      </c>
      <c r="M109" s="333" t="s">
        <v>1672</v>
      </c>
      <c r="N109" s="333" t="str">
        <f>IF(K109="(NOT USED)","",VLOOKUP(M109,'Output Devices'!$A$3:$C$7,2,0))</f>
        <v/>
      </c>
      <c r="O109" s="333" t="str">
        <f>IF(K109="(NOT USED)","",VLOOKUP('Evaporator Pump Addition'!M109,'Output Devices'!$A$3:$C$7,3,0))</f>
        <v/>
      </c>
      <c r="P109" s="333"/>
      <c r="Q109" s="333"/>
      <c r="R109" s="333"/>
      <c r="S109" s="333"/>
      <c r="T109" s="333"/>
      <c r="U109" s="333"/>
      <c r="V109" s="333"/>
      <c r="W109" s="333"/>
      <c r="X109" s="333"/>
      <c r="Y109" s="333"/>
      <c r="Z109" s="333"/>
      <c r="AA109" s="333"/>
      <c r="AB109" s="123"/>
      <c r="AC109" s="124"/>
      <c r="AD109" s="123"/>
      <c r="AE109" s="134" t="str">
        <f t="shared" si="13"/>
        <v/>
      </c>
      <c r="AF109" s="124"/>
      <c r="AG109" s="134" t="str">
        <f t="shared" si="15"/>
        <v/>
      </c>
      <c r="AH109" s="299"/>
      <c r="AI109" s="299"/>
      <c r="AJ109" s="299"/>
      <c r="AK109" s="299"/>
      <c r="AL109" s="299" t="str">
        <f t="shared" si="16"/>
        <v/>
      </c>
      <c r="AM109" s="299"/>
      <c r="AN109" s="299"/>
      <c r="AO109" s="299"/>
      <c r="AP109" s="299"/>
      <c r="AQ109" s="300"/>
      <c r="AR109" s="299"/>
    </row>
    <row r="110" spans="1:44" s="134" customFormat="1" ht="13.2" hidden="1" thickTop="1" thickBot="1" x14ac:dyDescent="0.65">
      <c r="A110" s="175">
        <f t="shared" si="14"/>
        <v>0</v>
      </c>
      <c r="B110" s="182" t="s">
        <v>1555</v>
      </c>
      <c r="C110" s="190"/>
      <c r="D110" s="183" t="s">
        <v>1555</v>
      </c>
      <c r="E110" s="191" t="s">
        <v>1555</v>
      </c>
      <c r="F110" s="192"/>
      <c r="G110" s="123"/>
      <c r="H110" s="124"/>
      <c r="I110" s="123"/>
      <c r="J110" s="327"/>
      <c r="K110" s="328" t="str">
        <f>IF(B110="Top of list","(NOT USED)",TEXT(VLOOKUP(B110,'Component Lvl List'!$A$3:$C$135,2,0),"")&amp;C110&amp;"."&amp;TEXT(VLOOKUP(D110,'Device Descriptor List'!$A$3:$C$357,2,0),"")&amp;TEXT(VLOOKUP(E110,'Device Descriptor List'!$A$3:$C$357,2,0),"")&amp;F110)</f>
        <v>(NOT USED)</v>
      </c>
      <c r="L110" s="327" t="str">
        <f>IF(K110="(NOT USED)","",TEXT(VLOOKUP(B110,'Component Lvl List'!$A$3:$C$135,3,0),"")&amp;C110&amp;" "&amp;TEXT(VLOOKUP(D110,'Device Descriptor List'!$A$3:$C$357,3,0),"")&amp;" "&amp;TEXT(VLOOKUP(E110,'Device Descriptor List'!$A$3:$C$357,3,0),"")&amp;F110)</f>
        <v/>
      </c>
      <c r="M110" s="329" t="s">
        <v>1672</v>
      </c>
      <c r="N110" s="329" t="str">
        <f>IF(K110="(NOT USED)","",VLOOKUP(M110,'Output Devices'!$A$3:$C$7,2,0))</f>
        <v/>
      </c>
      <c r="O110" s="329" t="str">
        <f>IF(K110="(NOT USED)","",VLOOKUP('Evaporator Pump Addition'!M110,'Output Devices'!$A$3:$C$7,3,0))</f>
        <v/>
      </c>
      <c r="P110" s="329"/>
      <c r="Q110" s="329"/>
      <c r="R110" s="329"/>
      <c r="S110" s="329"/>
      <c r="T110" s="329"/>
      <c r="U110" s="329"/>
      <c r="V110" s="329"/>
      <c r="W110" s="329"/>
      <c r="X110" s="329"/>
      <c r="Y110" s="329"/>
      <c r="Z110" s="329"/>
      <c r="AA110" s="329"/>
      <c r="AB110" s="123"/>
      <c r="AC110" s="124"/>
      <c r="AD110" s="123"/>
      <c r="AE110" s="134" t="str">
        <f t="shared" si="13"/>
        <v/>
      </c>
      <c r="AF110" s="124"/>
      <c r="AG110" s="134" t="str">
        <f t="shared" si="15"/>
        <v/>
      </c>
      <c r="AH110" s="299"/>
      <c r="AI110" s="299"/>
      <c r="AJ110" s="299"/>
      <c r="AK110" s="299"/>
      <c r="AL110" s="299" t="str">
        <f t="shared" si="16"/>
        <v/>
      </c>
      <c r="AM110" s="299"/>
      <c r="AN110" s="299"/>
      <c r="AO110" s="299"/>
      <c r="AP110" s="299"/>
      <c r="AQ110" s="300"/>
      <c r="AR110" s="299"/>
    </row>
    <row r="111" spans="1:44" s="134" customFormat="1" ht="13.2" hidden="1" thickTop="1" thickBot="1" x14ac:dyDescent="0.65">
      <c r="A111" s="175">
        <f t="shared" si="14"/>
        <v>0</v>
      </c>
      <c r="B111" s="182" t="s">
        <v>1555</v>
      </c>
      <c r="C111" s="190"/>
      <c r="D111" s="183" t="s">
        <v>1555</v>
      </c>
      <c r="E111" s="191" t="s">
        <v>1555</v>
      </c>
      <c r="F111" s="192"/>
      <c r="G111" s="123"/>
      <c r="H111" s="124"/>
      <c r="I111" s="123"/>
      <c r="J111" s="330"/>
      <c r="K111" s="331" t="str">
        <f>IF(B111="Top of list","(NOT USED)",TEXT(VLOOKUP(B111,'Component Lvl List'!$A$3:$C$135,2,0),"")&amp;C111&amp;"."&amp;TEXT(VLOOKUP(D111,'Device Descriptor List'!$A$3:$C$357,2,0),"")&amp;TEXT(VLOOKUP(E111,'Device Descriptor List'!$A$3:$C$357,2,0),"")&amp;F111)</f>
        <v>(NOT USED)</v>
      </c>
      <c r="L111" s="332" t="str">
        <f>IF(K111="(NOT USED)","",TEXT(VLOOKUP(B111,'Component Lvl List'!$A$3:$C$135,3,0),"")&amp;C111&amp;" "&amp;TEXT(VLOOKUP(D111,'Device Descriptor List'!$A$3:$C$357,3,0),"")&amp;" "&amp;TEXT(VLOOKUP(E111,'Device Descriptor List'!$A$3:$C$357,3,0),"")&amp;F111)</f>
        <v/>
      </c>
      <c r="M111" s="333" t="s">
        <v>1672</v>
      </c>
      <c r="N111" s="333" t="str">
        <f>IF(K111="(NOT USED)","",VLOOKUP(M111,'Output Devices'!$A$3:$C$7,2,0))</f>
        <v/>
      </c>
      <c r="O111" s="333" t="str">
        <f>IF(K111="(NOT USED)","",VLOOKUP('Evaporator Pump Addition'!M111,'Output Devices'!$A$3:$C$7,3,0))</f>
        <v/>
      </c>
      <c r="P111" s="333"/>
      <c r="Q111" s="333"/>
      <c r="R111" s="333"/>
      <c r="S111" s="333"/>
      <c r="T111" s="333"/>
      <c r="U111" s="333"/>
      <c r="V111" s="333"/>
      <c r="W111" s="333"/>
      <c r="X111" s="333"/>
      <c r="Y111" s="333"/>
      <c r="Z111" s="333"/>
      <c r="AA111" s="333"/>
      <c r="AB111" s="123"/>
      <c r="AC111" s="124"/>
      <c r="AD111" s="123"/>
      <c r="AE111" s="134" t="str">
        <f t="shared" si="13"/>
        <v/>
      </c>
      <c r="AF111" s="124"/>
      <c r="AG111" s="134" t="str">
        <f t="shared" si="15"/>
        <v/>
      </c>
      <c r="AH111" s="299"/>
      <c r="AI111" s="299"/>
      <c r="AJ111" s="299"/>
      <c r="AK111" s="299"/>
      <c r="AL111" s="299" t="str">
        <f t="shared" si="16"/>
        <v/>
      </c>
      <c r="AM111" s="299"/>
      <c r="AN111" s="299"/>
      <c r="AO111" s="299"/>
      <c r="AP111" s="299"/>
      <c r="AQ111" s="300"/>
      <c r="AR111" s="299"/>
    </row>
    <row r="112" spans="1:44" s="134" customFormat="1" ht="13.2" thickTop="1" thickBot="1" x14ac:dyDescent="0.65">
      <c r="A112" s="196" t="str">
        <f>J112</f>
        <v>Safety Interlocks  (Hardwired to shut down or otherwise manipulate the system.  Safeties shall function no matter what position the equipment's Hand-Off-Auto, Inverter-Bypass, or other selector switches are in)</v>
      </c>
      <c r="B112" s="138"/>
      <c r="C112" s="138"/>
      <c r="D112" s="138"/>
      <c r="E112" s="138"/>
      <c r="F112" s="138"/>
      <c r="G112" s="123"/>
      <c r="H112" s="124"/>
      <c r="I112" s="123"/>
      <c r="J112" s="369" t="s">
        <v>191</v>
      </c>
      <c r="K112" s="369"/>
      <c r="L112" s="369"/>
      <c r="M112" s="369"/>
      <c r="N112" s="369"/>
      <c r="O112" s="369"/>
      <c r="P112" s="369"/>
      <c r="Q112" s="369"/>
      <c r="R112" s="369"/>
      <c r="S112" s="369"/>
      <c r="T112" s="369"/>
      <c r="U112" s="369"/>
      <c r="V112" s="369"/>
      <c r="W112" s="369"/>
      <c r="X112" s="369"/>
      <c r="Y112" s="369"/>
      <c r="Z112" s="369"/>
      <c r="AA112" s="369"/>
      <c r="AB112" s="123"/>
      <c r="AC112" s="124"/>
      <c r="AD112" s="123"/>
      <c r="AE112" s="134" t="str">
        <f t="shared" si="13"/>
        <v>CentPl.CHW-?.</v>
      </c>
      <c r="AF112" s="124"/>
      <c r="AG112" s="138" t="str">
        <f>J112</f>
        <v>Safety Interlocks  (Hardwired to shut down or otherwise manipulate the system.  Safeties shall function no matter what position the equipment's Hand-Off-Auto, Inverter-Bypass, or other selector switches are in)</v>
      </c>
      <c r="AH112" s="291"/>
      <c r="AI112" s="291"/>
      <c r="AJ112" s="291"/>
      <c r="AK112" s="291"/>
      <c r="AL112" s="291"/>
      <c r="AM112" s="291"/>
      <c r="AN112" s="291"/>
      <c r="AO112" s="291"/>
      <c r="AP112" s="291"/>
      <c r="AQ112" s="301"/>
      <c r="AR112" s="291"/>
    </row>
    <row r="113" spans="1:44" s="134" customFormat="1" ht="13.2" thickTop="1" thickBot="1" x14ac:dyDescent="0.65">
      <c r="A113" s="175">
        <f t="shared" ref="A113:A127" si="17">IF(K113="(NOT USED)",0,$Y$5+$Y$6+(LEN(K113)))</f>
        <v>26</v>
      </c>
      <c r="B113" s="182" t="s">
        <v>424</v>
      </c>
      <c r="C113" s="190" t="s">
        <v>1696</v>
      </c>
      <c r="D113" s="183" t="s">
        <v>1632</v>
      </c>
      <c r="E113" s="191" t="s">
        <v>1555</v>
      </c>
      <c r="F113" s="192"/>
      <c r="G113" s="123"/>
      <c r="H113" s="124"/>
      <c r="I113" s="123"/>
      <c r="J113" s="327"/>
      <c r="K113" s="328" t="str">
        <f>IF(B113="Top of list","(NOT USED)",TEXT(VLOOKUP(B113,'Component Lvl List'!$A$3:$C$135,2,0),"")&amp;C113&amp;"."&amp;TEXT(VLOOKUP(D113,'Device Descriptor List'!$A$3:$C$357,2,0),"")&amp;TEXT(VLOOKUP(E113,'Device Descriptor List'!$A$3:$C$357,2,0),"")&amp;F113)</f>
        <v>CHWPmp-06.MtrOL</v>
      </c>
      <c r="L113" s="327" t="str">
        <f>IF(K113="(NOT USED)","",TEXT(VLOOKUP(B113,'Component Lvl List'!$A$3:$C$135,3,0),"")&amp;C113&amp;" "&amp;TEXT(VLOOKUP(D113,'Device Descriptor List'!$A$3:$C$357,3,0),"")&amp;" "&amp;TEXT(VLOOKUP(E113,'Device Descriptor List'!$A$3:$C$357,3,0),"")&amp;F113)</f>
        <v xml:space="preserve">Chilled Water Pump-06 Motor Overload </v>
      </c>
      <c r="M113" s="329" t="s">
        <v>1719</v>
      </c>
      <c r="N113" s="329" t="str">
        <f>IF(K113="(NOT USED)","",VLOOKUP(M113,'Inputs Devices'!$A$3:$C$22,2,0))</f>
        <v xml:space="preserve">25 35 00 </v>
      </c>
      <c r="O113" s="329" t="str">
        <f>IF(K113="(NOT USED)","",VLOOKUP(M113,'Inputs Devices'!$A$3:$C$22,3,0))</f>
        <v>N/A</v>
      </c>
      <c r="P113" s="329" t="s">
        <v>100</v>
      </c>
      <c r="Q113" s="329" t="s">
        <v>100</v>
      </c>
      <c r="R113" s="329" t="s">
        <v>100</v>
      </c>
      <c r="S113" s="329" t="s">
        <v>100</v>
      </c>
      <c r="T113" s="329">
        <v>0</v>
      </c>
      <c r="U113" s="343" t="s">
        <v>100</v>
      </c>
      <c r="V113" s="329" t="s">
        <v>100</v>
      </c>
      <c r="W113" s="329" t="s">
        <v>100</v>
      </c>
      <c r="X113" s="329" t="s">
        <v>100</v>
      </c>
      <c r="Y113" s="329" t="s">
        <v>100</v>
      </c>
      <c r="Z113" s="329" t="s">
        <v>100</v>
      </c>
      <c r="AA113" s="329"/>
      <c r="AB113" s="123"/>
      <c r="AC113" s="124"/>
      <c r="AD113" s="123"/>
      <c r="AE113" s="134" t="str">
        <f t="shared" si="13"/>
        <v>CentPl.CHW-?.CHWPmp-06.MtrOL</v>
      </c>
      <c r="AF113" s="124"/>
      <c r="AG113" s="134" t="str">
        <f t="shared" ref="AG113:AG127" si="18">IF(OR(K113="",K113="(NOT USED)"),"",K113)</f>
        <v>CHWPmp-06.MtrOL</v>
      </c>
      <c r="AH113" s="299"/>
      <c r="AI113" s="299"/>
      <c r="AJ113" s="299"/>
      <c r="AK113" s="299"/>
      <c r="AL113" s="299"/>
      <c r="AM113" s="299" t="str">
        <f t="shared" ref="AM113:AM127" si="19">IF(OR($AG113="",$M113="Existing"),"","X")</f>
        <v>X</v>
      </c>
      <c r="AN113" s="299"/>
      <c r="AO113" s="299"/>
      <c r="AP113" s="299"/>
      <c r="AQ113" s="300"/>
      <c r="AR113" s="299"/>
    </row>
    <row r="114" spans="1:44" s="134" customFormat="1" ht="13.2" hidden="1" thickTop="1" thickBot="1" x14ac:dyDescent="0.65">
      <c r="A114" s="175">
        <f t="shared" si="17"/>
        <v>0</v>
      </c>
      <c r="B114" s="182" t="s">
        <v>1555</v>
      </c>
      <c r="C114" s="190"/>
      <c r="D114" s="183" t="s">
        <v>1555</v>
      </c>
      <c r="E114" s="191" t="s">
        <v>1555</v>
      </c>
      <c r="F114" s="192"/>
      <c r="G114" s="123"/>
      <c r="H114" s="124"/>
      <c r="I114" s="123"/>
      <c r="J114" s="330"/>
      <c r="K114" s="331" t="str">
        <f>IF(B114="Top of list","(NOT USED)",TEXT(VLOOKUP(B114,'Component Lvl List'!$A$3:$C$135,2,0),"")&amp;C114&amp;"."&amp;TEXT(VLOOKUP(D114,'Device Descriptor List'!$A$3:$C$357,2,0),"")&amp;TEXT(VLOOKUP(E114,'Device Descriptor List'!$A$3:$C$357,2,0),"")&amp;F114)</f>
        <v>(NOT USED)</v>
      </c>
      <c r="L114" s="332" t="str">
        <f>IF(K114="(NOT USED)","",TEXT(VLOOKUP(B114,'Component Lvl List'!$A$3:$C$135,3,0),"")&amp;C114&amp;" "&amp;TEXT(VLOOKUP(D114,'Device Descriptor List'!$A$3:$C$357,3,0),"")&amp;" "&amp;TEXT(VLOOKUP(E114,'Device Descriptor List'!$A$3:$C$357,3,0),"")&amp;F114)</f>
        <v/>
      </c>
      <c r="M114" s="333" t="s">
        <v>1672</v>
      </c>
      <c r="N114" s="333" t="str">
        <f>IF(K114="(NOT USED)","",VLOOKUP(M114,'Inputs Devices'!$A$3:$C$22,2,0))</f>
        <v/>
      </c>
      <c r="O114" s="333" t="str">
        <f>IF(K114="(NOT USED)","",VLOOKUP(M114,'Inputs Devices'!$A$3:$C$22,3,0))</f>
        <v/>
      </c>
      <c r="P114" s="333"/>
      <c r="Q114" s="333"/>
      <c r="R114" s="333"/>
      <c r="S114" s="333"/>
      <c r="T114" s="333"/>
      <c r="U114" s="333"/>
      <c r="V114" s="333"/>
      <c r="W114" s="333"/>
      <c r="X114" s="333"/>
      <c r="Y114" s="333"/>
      <c r="Z114" s="333"/>
      <c r="AA114" s="333"/>
      <c r="AB114" s="123"/>
      <c r="AC114" s="124"/>
      <c r="AD114" s="123"/>
      <c r="AE114" s="134" t="str">
        <f t="shared" si="13"/>
        <v/>
      </c>
      <c r="AF114" s="124"/>
      <c r="AG114" s="134" t="str">
        <f t="shared" si="18"/>
        <v/>
      </c>
      <c r="AH114" s="299"/>
      <c r="AI114" s="299"/>
      <c r="AJ114" s="299"/>
      <c r="AK114" s="299"/>
      <c r="AL114" s="299"/>
      <c r="AM114" s="299" t="str">
        <f t="shared" si="19"/>
        <v/>
      </c>
      <c r="AN114" s="299"/>
      <c r="AO114" s="299"/>
      <c r="AP114" s="299"/>
      <c r="AQ114" s="300"/>
      <c r="AR114" s="299"/>
    </row>
    <row r="115" spans="1:44" s="134" customFormat="1" ht="13.2" hidden="1" thickTop="1" thickBot="1" x14ac:dyDescent="0.65">
      <c r="A115" s="175">
        <f t="shared" si="17"/>
        <v>0</v>
      </c>
      <c r="B115" s="182" t="s">
        <v>1555</v>
      </c>
      <c r="C115" s="190"/>
      <c r="D115" s="183" t="s">
        <v>1555</v>
      </c>
      <c r="E115" s="191" t="s">
        <v>1555</v>
      </c>
      <c r="F115" s="192"/>
      <c r="G115" s="123"/>
      <c r="H115" s="124"/>
      <c r="I115" s="123"/>
      <c r="J115" s="327"/>
      <c r="K115" s="328" t="str">
        <f>IF(B115="Top of list","(NOT USED)",TEXT(VLOOKUP(B115,'Component Lvl List'!$A$3:$C$135,2,0),"")&amp;C115&amp;"."&amp;TEXT(VLOOKUP(D115,'Device Descriptor List'!$A$3:$C$357,2,0),"")&amp;TEXT(VLOOKUP(E115,'Device Descriptor List'!$A$3:$C$357,2,0),"")&amp;F115)</f>
        <v>(NOT USED)</v>
      </c>
      <c r="L115" s="327" t="str">
        <f>IF(K115="(NOT USED)","",TEXT(VLOOKUP(B115,'Component Lvl List'!$A$3:$C$135,3,0),"")&amp;C115&amp;" "&amp;TEXT(VLOOKUP(D115,'Device Descriptor List'!$A$3:$C$357,3,0),"")&amp;" "&amp;TEXT(VLOOKUP(E115,'Device Descriptor List'!$A$3:$C$357,3,0),"")&amp;F115)</f>
        <v/>
      </c>
      <c r="M115" s="329" t="s">
        <v>1672</v>
      </c>
      <c r="N115" s="329" t="str">
        <f>IF(K115="(NOT USED)","",VLOOKUP(M115,'Inputs Devices'!$A$3:$C$22,2,0))</f>
        <v/>
      </c>
      <c r="O115" s="329" t="str">
        <f>IF(K115="(NOT USED)","",VLOOKUP(M115,'Inputs Devices'!$A$3:$C$22,3,0))</f>
        <v/>
      </c>
      <c r="P115" s="329"/>
      <c r="Q115" s="329"/>
      <c r="R115" s="329"/>
      <c r="S115" s="329"/>
      <c r="T115" s="329"/>
      <c r="U115" s="329"/>
      <c r="V115" s="329"/>
      <c r="W115" s="329"/>
      <c r="X115" s="329"/>
      <c r="Y115" s="329"/>
      <c r="Z115" s="329"/>
      <c r="AA115" s="329"/>
      <c r="AB115" s="123"/>
      <c r="AC115" s="124"/>
      <c r="AD115" s="123"/>
      <c r="AE115" s="134" t="str">
        <f t="shared" si="13"/>
        <v/>
      </c>
      <c r="AF115" s="124"/>
      <c r="AG115" s="134" t="str">
        <f t="shared" si="18"/>
        <v/>
      </c>
      <c r="AH115" s="299"/>
      <c r="AI115" s="299"/>
      <c r="AJ115" s="299"/>
      <c r="AK115" s="299"/>
      <c r="AL115" s="299"/>
      <c r="AM115" s="299" t="str">
        <f t="shared" si="19"/>
        <v/>
      </c>
      <c r="AN115" s="299"/>
      <c r="AO115" s="299"/>
      <c r="AP115" s="299"/>
      <c r="AQ115" s="300"/>
      <c r="AR115" s="299"/>
    </row>
    <row r="116" spans="1:44" s="134" customFormat="1" ht="13.2" hidden="1" thickTop="1" thickBot="1" x14ac:dyDescent="0.65">
      <c r="A116" s="175">
        <f t="shared" si="17"/>
        <v>0</v>
      </c>
      <c r="B116" s="182" t="s">
        <v>1555</v>
      </c>
      <c r="C116" s="190"/>
      <c r="D116" s="183" t="s">
        <v>1555</v>
      </c>
      <c r="E116" s="191" t="s">
        <v>1555</v>
      </c>
      <c r="F116" s="192"/>
      <c r="G116" s="123"/>
      <c r="H116" s="124"/>
      <c r="I116" s="123"/>
      <c r="J116" s="330"/>
      <c r="K116" s="331" t="str">
        <f>IF(B116="Top of list","(NOT USED)",TEXT(VLOOKUP(B116,'Component Lvl List'!$A$3:$C$135,2,0),"")&amp;C116&amp;"."&amp;TEXT(VLOOKUP(D116,'Device Descriptor List'!$A$3:$C$357,2,0),"")&amp;TEXT(VLOOKUP(E116,'Device Descriptor List'!$A$3:$C$357,2,0),"")&amp;F116)</f>
        <v>(NOT USED)</v>
      </c>
      <c r="L116" s="332" t="str">
        <f>IF(K116="(NOT USED)","",TEXT(VLOOKUP(B116,'Component Lvl List'!$A$3:$C$135,3,0),"")&amp;C116&amp;" "&amp;TEXT(VLOOKUP(D116,'Device Descriptor List'!$A$3:$C$357,3,0),"")&amp;" "&amp;TEXT(VLOOKUP(E116,'Device Descriptor List'!$A$3:$C$357,3,0),"")&amp;F116)</f>
        <v/>
      </c>
      <c r="M116" s="333" t="s">
        <v>1672</v>
      </c>
      <c r="N116" s="333" t="str">
        <f>IF(K116="(NOT USED)","",VLOOKUP(M116,'Inputs Devices'!$A$3:$C$22,2,0))</f>
        <v/>
      </c>
      <c r="O116" s="333" t="str">
        <f>IF(K116="(NOT USED)","",VLOOKUP(M116,'Inputs Devices'!$A$3:$C$22,3,0))</f>
        <v/>
      </c>
      <c r="P116" s="333"/>
      <c r="Q116" s="333"/>
      <c r="R116" s="333"/>
      <c r="S116" s="333"/>
      <c r="T116" s="333"/>
      <c r="U116" s="333"/>
      <c r="V116" s="333"/>
      <c r="W116" s="333"/>
      <c r="X116" s="333"/>
      <c r="Y116" s="333"/>
      <c r="Z116" s="333"/>
      <c r="AA116" s="333"/>
      <c r="AB116" s="123"/>
      <c r="AC116" s="124"/>
      <c r="AD116" s="123"/>
      <c r="AE116" s="134" t="str">
        <f t="shared" si="13"/>
        <v/>
      </c>
      <c r="AF116" s="124"/>
      <c r="AG116" s="134" t="str">
        <f t="shared" si="18"/>
        <v/>
      </c>
      <c r="AH116" s="299"/>
      <c r="AI116" s="299"/>
      <c r="AJ116" s="299"/>
      <c r="AK116" s="299"/>
      <c r="AL116" s="299"/>
      <c r="AM116" s="299" t="str">
        <f t="shared" si="19"/>
        <v/>
      </c>
      <c r="AN116" s="299"/>
      <c r="AO116" s="299"/>
      <c r="AP116" s="299"/>
      <c r="AQ116" s="300"/>
      <c r="AR116" s="299"/>
    </row>
    <row r="117" spans="1:44" s="134" customFormat="1" ht="13.2" hidden="1" thickTop="1" thickBot="1" x14ac:dyDescent="0.65">
      <c r="A117" s="175">
        <f t="shared" si="17"/>
        <v>0</v>
      </c>
      <c r="B117" s="182" t="s">
        <v>1555</v>
      </c>
      <c r="C117" s="190"/>
      <c r="D117" s="183" t="s">
        <v>1555</v>
      </c>
      <c r="E117" s="191" t="s">
        <v>1555</v>
      </c>
      <c r="F117" s="192"/>
      <c r="G117" s="123"/>
      <c r="H117" s="124"/>
      <c r="I117" s="123"/>
      <c r="J117" s="327"/>
      <c r="K117" s="328" t="str">
        <f>IF(B117="Top of list","(NOT USED)",TEXT(VLOOKUP(B117,'Component Lvl List'!$A$3:$C$135,2,0),"")&amp;C117&amp;"."&amp;TEXT(VLOOKUP(D117,'Device Descriptor List'!$A$3:$C$357,2,0),"")&amp;TEXT(VLOOKUP(E117,'Device Descriptor List'!$A$3:$C$357,2,0),"")&amp;F117)</f>
        <v>(NOT USED)</v>
      </c>
      <c r="L117" s="327" t="str">
        <f>IF(K117="(NOT USED)","",TEXT(VLOOKUP(B117,'Component Lvl List'!$A$3:$C$135,3,0),"")&amp;C117&amp;" "&amp;TEXT(VLOOKUP(D117,'Device Descriptor List'!$A$3:$C$357,3,0),"")&amp;" "&amp;TEXT(VLOOKUP(E117,'Device Descriptor List'!$A$3:$C$357,3,0),"")&amp;F117)</f>
        <v/>
      </c>
      <c r="M117" s="329" t="s">
        <v>1672</v>
      </c>
      <c r="N117" s="329" t="str">
        <f>IF(K117="(NOT USED)","",VLOOKUP(M117,'Inputs Devices'!$A$3:$C$22,2,0))</f>
        <v/>
      </c>
      <c r="O117" s="329" t="str">
        <f>IF(K117="(NOT USED)","",VLOOKUP(M117,'Inputs Devices'!$A$3:$C$22,3,0))</f>
        <v/>
      </c>
      <c r="P117" s="329"/>
      <c r="Q117" s="329"/>
      <c r="R117" s="329"/>
      <c r="S117" s="329"/>
      <c r="T117" s="329"/>
      <c r="U117" s="329"/>
      <c r="V117" s="329"/>
      <c r="W117" s="329"/>
      <c r="X117" s="329"/>
      <c r="Y117" s="329"/>
      <c r="Z117" s="329"/>
      <c r="AA117" s="329"/>
      <c r="AB117" s="123"/>
      <c r="AC117" s="124"/>
      <c r="AD117" s="123"/>
      <c r="AE117" s="134" t="str">
        <f t="shared" si="13"/>
        <v/>
      </c>
      <c r="AF117" s="124"/>
      <c r="AG117" s="134" t="str">
        <f t="shared" si="18"/>
        <v/>
      </c>
      <c r="AH117" s="299"/>
      <c r="AI117" s="299"/>
      <c r="AJ117" s="299"/>
      <c r="AK117" s="299"/>
      <c r="AL117" s="299"/>
      <c r="AM117" s="299" t="str">
        <f t="shared" si="19"/>
        <v/>
      </c>
      <c r="AN117" s="299"/>
      <c r="AO117" s="299"/>
      <c r="AP117" s="299"/>
      <c r="AQ117" s="300"/>
      <c r="AR117" s="299"/>
    </row>
    <row r="118" spans="1:44" s="134" customFormat="1" ht="13.2" hidden="1" thickTop="1" thickBot="1" x14ac:dyDescent="0.65">
      <c r="A118" s="175">
        <f t="shared" si="17"/>
        <v>0</v>
      </c>
      <c r="B118" s="182" t="s">
        <v>1555</v>
      </c>
      <c r="C118" s="190"/>
      <c r="D118" s="183" t="s">
        <v>1555</v>
      </c>
      <c r="E118" s="191" t="s">
        <v>1555</v>
      </c>
      <c r="F118" s="192"/>
      <c r="G118" s="123"/>
      <c r="H118" s="124"/>
      <c r="I118" s="123"/>
      <c r="J118" s="330"/>
      <c r="K118" s="331" t="str">
        <f>IF(B118="Top of list","(NOT USED)",TEXT(VLOOKUP(B118,'Component Lvl List'!$A$3:$C$135,2,0),"")&amp;C118&amp;"."&amp;TEXT(VLOOKUP(D118,'Device Descriptor List'!$A$3:$C$357,2,0),"")&amp;TEXT(VLOOKUP(E118,'Device Descriptor List'!$A$3:$C$357,2,0),"")&amp;F118)</f>
        <v>(NOT USED)</v>
      </c>
      <c r="L118" s="332" t="str">
        <f>IF(K118="(NOT USED)","",TEXT(VLOOKUP(B118,'Component Lvl List'!$A$3:$C$135,3,0),"")&amp;C118&amp;" "&amp;TEXT(VLOOKUP(D118,'Device Descriptor List'!$A$3:$C$357,3,0),"")&amp;" "&amp;TEXT(VLOOKUP(E118,'Device Descriptor List'!$A$3:$C$357,3,0),"")&amp;F118)</f>
        <v/>
      </c>
      <c r="M118" s="333" t="s">
        <v>1672</v>
      </c>
      <c r="N118" s="333" t="str">
        <f>IF(K118="(NOT USED)","",VLOOKUP(M118,'Inputs Devices'!$A$3:$C$22,2,0))</f>
        <v/>
      </c>
      <c r="O118" s="333" t="str">
        <f>IF(K118="(NOT USED)","",VLOOKUP(M118,'Inputs Devices'!$A$3:$C$22,3,0))</f>
        <v/>
      </c>
      <c r="P118" s="333"/>
      <c r="Q118" s="333"/>
      <c r="R118" s="333"/>
      <c r="S118" s="333"/>
      <c r="T118" s="333"/>
      <c r="U118" s="333"/>
      <c r="V118" s="333"/>
      <c r="W118" s="333"/>
      <c r="X118" s="333"/>
      <c r="Y118" s="333"/>
      <c r="Z118" s="333"/>
      <c r="AA118" s="333"/>
      <c r="AB118" s="123"/>
      <c r="AC118" s="124"/>
      <c r="AD118" s="123"/>
      <c r="AE118" s="134" t="str">
        <f t="shared" si="13"/>
        <v/>
      </c>
      <c r="AF118" s="124"/>
      <c r="AG118" s="134" t="str">
        <f t="shared" si="18"/>
        <v/>
      </c>
      <c r="AH118" s="299"/>
      <c r="AI118" s="299"/>
      <c r="AJ118" s="299"/>
      <c r="AK118" s="299"/>
      <c r="AL118" s="299"/>
      <c r="AM118" s="299" t="str">
        <f t="shared" si="19"/>
        <v/>
      </c>
      <c r="AN118" s="299"/>
      <c r="AO118" s="299"/>
      <c r="AP118" s="299"/>
      <c r="AQ118" s="300"/>
      <c r="AR118" s="299"/>
    </row>
    <row r="119" spans="1:44" s="134" customFormat="1" ht="13.2" hidden="1" thickTop="1" thickBot="1" x14ac:dyDescent="0.65">
      <c r="A119" s="175">
        <f t="shared" si="17"/>
        <v>0</v>
      </c>
      <c r="B119" s="182" t="s">
        <v>1555</v>
      </c>
      <c r="C119" s="190"/>
      <c r="D119" s="183" t="s">
        <v>1555</v>
      </c>
      <c r="E119" s="191" t="s">
        <v>1555</v>
      </c>
      <c r="F119" s="192"/>
      <c r="G119" s="123"/>
      <c r="H119" s="124"/>
      <c r="I119" s="123"/>
      <c r="J119" s="327"/>
      <c r="K119" s="328" t="str">
        <f>IF(B119="Top of list","(NOT USED)",TEXT(VLOOKUP(B119,'Component Lvl List'!$A$3:$C$135,2,0),"")&amp;C119&amp;"."&amp;TEXT(VLOOKUP(D119,'Device Descriptor List'!$A$3:$C$357,2,0),"")&amp;TEXT(VLOOKUP(E119,'Device Descriptor List'!$A$3:$C$357,2,0),"")&amp;F119)</f>
        <v>(NOT USED)</v>
      </c>
      <c r="L119" s="327" t="str">
        <f>IF(K119="(NOT USED)","",TEXT(VLOOKUP(B119,'Component Lvl List'!$A$3:$C$135,3,0),"")&amp;C119&amp;" "&amp;TEXT(VLOOKUP(D119,'Device Descriptor List'!$A$3:$C$357,3,0),"")&amp;" "&amp;TEXT(VLOOKUP(E119,'Device Descriptor List'!$A$3:$C$357,3,0),"")&amp;F119)</f>
        <v/>
      </c>
      <c r="M119" s="329" t="s">
        <v>1672</v>
      </c>
      <c r="N119" s="329" t="str">
        <f>IF(K119="(NOT USED)","",VLOOKUP(M119,'Inputs Devices'!$A$3:$C$22,2,0))</f>
        <v/>
      </c>
      <c r="O119" s="329" t="str">
        <f>IF(K119="(NOT USED)","",VLOOKUP(M119,'Inputs Devices'!$A$3:$C$22,3,0))</f>
        <v/>
      </c>
      <c r="P119" s="329"/>
      <c r="Q119" s="329"/>
      <c r="R119" s="329"/>
      <c r="S119" s="329"/>
      <c r="T119" s="329"/>
      <c r="U119" s="329"/>
      <c r="V119" s="329"/>
      <c r="W119" s="329"/>
      <c r="X119" s="329"/>
      <c r="Y119" s="329"/>
      <c r="Z119" s="329"/>
      <c r="AA119" s="329"/>
      <c r="AB119" s="123"/>
      <c r="AC119" s="124"/>
      <c r="AD119" s="123"/>
      <c r="AE119" s="134" t="str">
        <f t="shared" si="13"/>
        <v/>
      </c>
      <c r="AF119" s="124"/>
      <c r="AG119" s="134" t="str">
        <f t="shared" si="18"/>
        <v/>
      </c>
      <c r="AH119" s="299"/>
      <c r="AI119" s="299"/>
      <c r="AJ119" s="299"/>
      <c r="AK119" s="299"/>
      <c r="AL119" s="299"/>
      <c r="AM119" s="299" t="str">
        <f t="shared" si="19"/>
        <v/>
      </c>
      <c r="AN119" s="299"/>
      <c r="AO119" s="299"/>
      <c r="AP119" s="299"/>
      <c r="AQ119" s="300"/>
      <c r="AR119" s="299"/>
    </row>
    <row r="120" spans="1:44" s="134" customFormat="1" ht="13.2" hidden="1" thickTop="1" thickBot="1" x14ac:dyDescent="0.65">
      <c r="A120" s="175">
        <f t="shared" si="17"/>
        <v>0</v>
      </c>
      <c r="B120" s="182" t="s">
        <v>1555</v>
      </c>
      <c r="C120" s="190"/>
      <c r="D120" s="183" t="s">
        <v>1555</v>
      </c>
      <c r="E120" s="191" t="s">
        <v>1555</v>
      </c>
      <c r="F120" s="192"/>
      <c r="G120" s="123"/>
      <c r="H120" s="124"/>
      <c r="I120" s="123"/>
      <c r="J120" s="330"/>
      <c r="K120" s="331" t="str">
        <f>IF(B120="Top of list","(NOT USED)",TEXT(VLOOKUP(B120,'Component Lvl List'!$A$3:$C$135,2,0),"")&amp;C120&amp;"."&amp;TEXT(VLOOKUP(D120,'Device Descriptor List'!$A$3:$C$357,2,0),"")&amp;TEXT(VLOOKUP(E120,'Device Descriptor List'!$A$3:$C$357,2,0),"")&amp;F120)</f>
        <v>(NOT USED)</v>
      </c>
      <c r="L120" s="332" t="str">
        <f>IF(K120="(NOT USED)","",TEXT(VLOOKUP(B120,'Component Lvl List'!$A$3:$C$135,3,0),"")&amp;C120&amp;" "&amp;TEXT(VLOOKUP(D120,'Device Descriptor List'!$A$3:$C$357,3,0),"")&amp;" "&amp;TEXT(VLOOKUP(E120,'Device Descriptor List'!$A$3:$C$357,3,0),"")&amp;F120)</f>
        <v/>
      </c>
      <c r="M120" s="333" t="s">
        <v>1672</v>
      </c>
      <c r="N120" s="333" t="str">
        <f>IF(K120="(NOT USED)","",VLOOKUP(M120,'Inputs Devices'!$A$3:$C$22,2,0))</f>
        <v/>
      </c>
      <c r="O120" s="333" t="str">
        <f>IF(K120="(NOT USED)","",VLOOKUP(M120,'Inputs Devices'!$A$3:$C$22,3,0))</f>
        <v/>
      </c>
      <c r="P120" s="333"/>
      <c r="Q120" s="333"/>
      <c r="R120" s="333"/>
      <c r="S120" s="333"/>
      <c r="T120" s="333"/>
      <c r="U120" s="333"/>
      <c r="V120" s="333"/>
      <c r="W120" s="333"/>
      <c r="X120" s="333"/>
      <c r="Y120" s="333"/>
      <c r="Z120" s="333"/>
      <c r="AA120" s="333"/>
      <c r="AB120" s="123"/>
      <c r="AC120" s="124"/>
      <c r="AD120" s="123"/>
      <c r="AE120" s="134" t="str">
        <f t="shared" si="13"/>
        <v/>
      </c>
      <c r="AF120" s="124"/>
      <c r="AG120" s="134" t="str">
        <f t="shared" si="18"/>
        <v/>
      </c>
      <c r="AH120" s="299"/>
      <c r="AI120" s="299"/>
      <c r="AJ120" s="299"/>
      <c r="AK120" s="299"/>
      <c r="AL120" s="299"/>
      <c r="AM120" s="299" t="str">
        <f t="shared" si="19"/>
        <v/>
      </c>
      <c r="AN120" s="299"/>
      <c r="AO120" s="299"/>
      <c r="AP120" s="299"/>
      <c r="AQ120" s="300"/>
      <c r="AR120" s="299"/>
    </row>
    <row r="121" spans="1:44" s="134" customFormat="1" ht="13.2" hidden="1" thickTop="1" thickBot="1" x14ac:dyDescent="0.65">
      <c r="A121" s="175">
        <f t="shared" si="17"/>
        <v>0</v>
      </c>
      <c r="B121" s="182" t="s">
        <v>1555</v>
      </c>
      <c r="C121" s="190"/>
      <c r="D121" s="183" t="s">
        <v>1555</v>
      </c>
      <c r="E121" s="191" t="s">
        <v>1555</v>
      </c>
      <c r="F121" s="192"/>
      <c r="G121" s="123"/>
      <c r="H121" s="124"/>
      <c r="I121" s="123"/>
      <c r="J121" s="327"/>
      <c r="K121" s="328" t="str">
        <f>IF(B121="Top of list","(NOT USED)",TEXT(VLOOKUP(B121,'Component Lvl List'!$A$3:$C$135,2,0),"")&amp;C121&amp;"."&amp;TEXT(VLOOKUP(D121,'Device Descriptor List'!$A$3:$C$357,2,0),"")&amp;TEXT(VLOOKUP(E121,'Device Descriptor List'!$A$3:$C$357,2,0),"")&amp;F121)</f>
        <v>(NOT USED)</v>
      </c>
      <c r="L121" s="327" t="str">
        <f>IF(K121="(NOT USED)","",TEXT(VLOOKUP(B121,'Component Lvl List'!$A$3:$C$135,3,0),"")&amp;C121&amp;" "&amp;TEXT(VLOOKUP(D121,'Device Descriptor List'!$A$3:$C$357,3,0),"")&amp;" "&amp;TEXT(VLOOKUP(E121,'Device Descriptor List'!$A$3:$C$357,3,0),"")&amp;F121)</f>
        <v/>
      </c>
      <c r="M121" s="329" t="s">
        <v>1672</v>
      </c>
      <c r="N121" s="329" t="str">
        <f>IF(K121="(NOT USED)","",VLOOKUP(M121,'Inputs Devices'!$A$3:$C$22,2,0))</f>
        <v/>
      </c>
      <c r="O121" s="329" t="str">
        <f>IF(K121="(NOT USED)","",VLOOKUP(M121,'Inputs Devices'!$A$3:$C$22,3,0))</f>
        <v/>
      </c>
      <c r="P121" s="329"/>
      <c r="Q121" s="329"/>
      <c r="R121" s="329"/>
      <c r="S121" s="329"/>
      <c r="T121" s="329"/>
      <c r="U121" s="329"/>
      <c r="V121" s="329"/>
      <c r="W121" s="329"/>
      <c r="X121" s="329"/>
      <c r="Y121" s="329"/>
      <c r="Z121" s="329"/>
      <c r="AA121" s="329"/>
      <c r="AB121" s="123"/>
      <c r="AC121" s="124"/>
      <c r="AD121" s="123"/>
      <c r="AE121" s="134" t="str">
        <f t="shared" si="13"/>
        <v/>
      </c>
      <c r="AF121" s="124"/>
      <c r="AG121" s="134" t="str">
        <f t="shared" si="18"/>
        <v/>
      </c>
      <c r="AH121" s="299"/>
      <c r="AI121" s="299"/>
      <c r="AJ121" s="299"/>
      <c r="AK121" s="299"/>
      <c r="AL121" s="299"/>
      <c r="AM121" s="299" t="str">
        <f t="shared" si="19"/>
        <v/>
      </c>
      <c r="AN121" s="299"/>
      <c r="AO121" s="299"/>
      <c r="AP121" s="299"/>
      <c r="AQ121" s="300"/>
      <c r="AR121" s="299"/>
    </row>
    <row r="122" spans="1:44" s="134" customFormat="1" ht="13.2" hidden="1" thickTop="1" thickBot="1" x14ac:dyDescent="0.65">
      <c r="A122" s="175">
        <f t="shared" si="17"/>
        <v>0</v>
      </c>
      <c r="B122" s="182" t="s">
        <v>1555</v>
      </c>
      <c r="C122" s="190"/>
      <c r="D122" s="183" t="s">
        <v>1555</v>
      </c>
      <c r="E122" s="191" t="s">
        <v>1555</v>
      </c>
      <c r="F122" s="192"/>
      <c r="G122" s="123"/>
      <c r="H122" s="124"/>
      <c r="I122" s="123"/>
      <c r="J122" s="330"/>
      <c r="K122" s="331" t="str">
        <f>IF(B122="Top of list","(NOT USED)",TEXT(VLOOKUP(B122,'Component Lvl List'!$A$3:$C$135,2,0),"")&amp;C122&amp;"."&amp;TEXT(VLOOKUP(D122,'Device Descriptor List'!$A$3:$C$357,2,0),"")&amp;TEXT(VLOOKUP(E122,'Device Descriptor List'!$A$3:$C$357,2,0),"")&amp;F122)</f>
        <v>(NOT USED)</v>
      </c>
      <c r="L122" s="332" t="str">
        <f>IF(K122="(NOT USED)","",TEXT(VLOOKUP(B122,'Component Lvl List'!$A$3:$C$135,3,0),"")&amp;C122&amp;" "&amp;TEXT(VLOOKUP(D122,'Device Descriptor List'!$A$3:$C$357,3,0),"")&amp;" "&amp;TEXT(VLOOKUP(E122,'Device Descriptor List'!$A$3:$C$357,3,0),"")&amp;F122)</f>
        <v/>
      </c>
      <c r="M122" s="333" t="s">
        <v>1672</v>
      </c>
      <c r="N122" s="333" t="str">
        <f>IF(K122="(NOT USED)","",VLOOKUP(M122,'Inputs Devices'!$A$3:$C$22,2,0))</f>
        <v/>
      </c>
      <c r="O122" s="333" t="str">
        <f>IF(K122="(NOT USED)","",VLOOKUP(M122,'Inputs Devices'!$A$3:$C$22,3,0))</f>
        <v/>
      </c>
      <c r="P122" s="333"/>
      <c r="Q122" s="333"/>
      <c r="R122" s="333"/>
      <c r="S122" s="333"/>
      <c r="T122" s="333"/>
      <c r="U122" s="333"/>
      <c r="V122" s="333"/>
      <c r="W122" s="333"/>
      <c r="X122" s="333"/>
      <c r="Y122" s="333"/>
      <c r="Z122" s="333"/>
      <c r="AA122" s="333"/>
      <c r="AB122" s="123"/>
      <c r="AC122" s="124"/>
      <c r="AD122" s="123"/>
      <c r="AE122" s="134" t="str">
        <f t="shared" si="13"/>
        <v/>
      </c>
      <c r="AF122" s="124"/>
      <c r="AG122" s="134" t="str">
        <f t="shared" si="18"/>
        <v/>
      </c>
      <c r="AH122" s="299"/>
      <c r="AI122" s="299"/>
      <c r="AJ122" s="299"/>
      <c r="AK122" s="299"/>
      <c r="AL122" s="299"/>
      <c r="AM122" s="299" t="str">
        <f t="shared" si="19"/>
        <v/>
      </c>
      <c r="AN122" s="299"/>
      <c r="AO122" s="299"/>
      <c r="AP122" s="299"/>
      <c r="AQ122" s="300"/>
      <c r="AR122" s="299"/>
    </row>
    <row r="123" spans="1:44" s="134" customFormat="1" ht="13.2" hidden="1" thickTop="1" thickBot="1" x14ac:dyDescent="0.65">
      <c r="A123" s="175">
        <f t="shared" si="17"/>
        <v>0</v>
      </c>
      <c r="B123" s="182" t="s">
        <v>1555</v>
      </c>
      <c r="C123" s="190"/>
      <c r="D123" s="183" t="s">
        <v>1555</v>
      </c>
      <c r="E123" s="191" t="s">
        <v>1555</v>
      </c>
      <c r="F123" s="192"/>
      <c r="G123" s="123"/>
      <c r="H123" s="124"/>
      <c r="I123" s="123"/>
      <c r="J123" s="327"/>
      <c r="K123" s="328" t="str">
        <f>IF(B123="Top of list","(NOT USED)",TEXT(VLOOKUP(B123,'Component Lvl List'!$A$3:$C$135,2,0),"")&amp;C123&amp;"."&amp;TEXT(VLOOKUP(D123,'Device Descriptor List'!$A$3:$C$357,2,0),"")&amp;TEXT(VLOOKUP(E123,'Device Descriptor List'!$A$3:$C$357,2,0),"")&amp;F123)</f>
        <v>(NOT USED)</v>
      </c>
      <c r="L123" s="327" t="str">
        <f>IF(K123="(NOT USED)","",TEXT(VLOOKUP(B123,'Component Lvl List'!$A$3:$C$135,3,0),"")&amp;C123&amp;" "&amp;TEXT(VLOOKUP(D123,'Device Descriptor List'!$A$3:$C$357,3,0),"")&amp;" "&amp;TEXT(VLOOKUP(E123,'Device Descriptor List'!$A$3:$C$357,3,0),"")&amp;F123)</f>
        <v/>
      </c>
      <c r="M123" s="329" t="s">
        <v>1672</v>
      </c>
      <c r="N123" s="329" t="str">
        <f>IF(K123="(NOT USED)","",VLOOKUP(M123,'Inputs Devices'!$A$3:$C$22,2,0))</f>
        <v/>
      </c>
      <c r="O123" s="329" t="str">
        <f>IF(K123="(NOT USED)","",VLOOKUP(M123,'Inputs Devices'!$A$3:$C$22,3,0))</f>
        <v/>
      </c>
      <c r="P123" s="329"/>
      <c r="Q123" s="329"/>
      <c r="R123" s="329"/>
      <c r="S123" s="329"/>
      <c r="T123" s="329"/>
      <c r="U123" s="329"/>
      <c r="V123" s="329"/>
      <c r="W123" s="329"/>
      <c r="X123" s="329"/>
      <c r="Y123" s="329"/>
      <c r="Z123" s="329"/>
      <c r="AA123" s="329"/>
      <c r="AB123" s="123"/>
      <c r="AC123" s="124"/>
      <c r="AD123" s="123"/>
      <c r="AE123" s="134" t="str">
        <f t="shared" si="13"/>
        <v/>
      </c>
      <c r="AF123" s="124"/>
      <c r="AG123" s="134" t="str">
        <f t="shared" si="18"/>
        <v/>
      </c>
      <c r="AH123" s="299"/>
      <c r="AI123" s="299"/>
      <c r="AJ123" s="299"/>
      <c r="AK123" s="299"/>
      <c r="AL123" s="299"/>
      <c r="AM123" s="299" t="str">
        <f t="shared" si="19"/>
        <v/>
      </c>
      <c r="AN123" s="299"/>
      <c r="AO123" s="299"/>
      <c r="AP123" s="299"/>
      <c r="AQ123" s="300"/>
      <c r="AR123" s="299"/>
    </row>
    <row r="124" spans="1:44" s="134" customFormat="1" ht="13.2" hidden="1" thickTop="1" thickBot="1" x14ac:dyDescent="0.65">
      <c r="A124" s="175">
        <f t="shared" si="17"/>
        <v>0</v>
      </c>
      <c r="B124" s="182" t="s">
        <v>1555</v>
      </c>
      <c r="C124" s="190"/>
      <c r="D124" s="183" t="s">
        <v>1555</v>
      </c>
      <c r="E124" s="191" t="s">
        <v>1555</v>
      </c>
      <c r="F124" s="192"/>
      <c r="G124" s="123"/>
      <c r="H124" s="124"/>
      <c r="I124" s="123"/>
      <c r="J124" s="327"/>
      <c r="K124" s="328" t="str">
        <f>IF(B124="Top of list","(NOT USED)",TEXT(VLOOKUP(B124,'Component Lvl List'!$A$3:$C$135,2,0),"")&amp;C124&amp;"."&amp;TEXT(VLOOKUP(D124,'Device Descriptor List'!$A$3:$C$357,2,0),"")&amp;TEXT(VLOOKUP(E124,'Device Descriptor List'!$A$3:$C$357,2,0),"")&amp;F124)</f>
        <v>(NOT USED)</v>
      </c>
      <c r="L124" s="327" t="str">
        <f>IF(K124="(NOT USED)","",TEXT(VLOOKUP(B124,'Component Lvl List'!$A$3:$C$135,3,0),"")&amp;C124&amp;" "&amp;TEXT(VLOOKUP(D124,'Device Descriptor List'!$A$3:$C$357,3,0),"")&amp;" "&amp;TEXT(VLOOKUP(E124,'Device Descriptor List'!$A$3:$C$357,3,0),"")&amp;F124)</f>
        <v/>
      </c>
      <c r="M124" s="329" t="s">
        <v>1672</v>
      </c>
      <c r="N124" s="329" t="str">
        <f>IF(K124="(NOT USED)","",VLOOKUP(M124,'Inputs Devices'!$A$3:$C$22,2,0))</f>
        <v/>
      </c>
      <c r="O124" s="329" t="str">
        <f>IF(K124="(NOT USED)","",VLOOKUP(M124,'Inputs Devices'!$A$3:$C$22,3,0))</f>
        <v/>
      </c>
      <c r="P124" s="329"/>
      <c r="Q124" s="329"/>
      <c r="R124" s="329"/>
      <c r="S124" s="329"/>
      <c r="T124" s="329"/>
      <c r="U124" s="329"/>
      <c r="V124" s="329"/>
      <c r="W124" s="329"/>
      <c r="X124" s="329"/>
      <c r="Y124" s="329"/>
      <c r="Z124" s="329"/>
      <c r="AA124" s="329"/>
      <c r="AB124" s="123"/>
      <c r="AC124" s="124"/>
      <c r="AD124" s="123"/>
      <c r="AE124" s="134" t="str">
        <f t="shared" si="13"/>
        <v/>
      </c>
      <c r="AF124" s="124"/>
      <c r="AG124" s="134" t="str">
        <f t="shared" si="18"/>
        <v/>
      </c>
      <c r="AH124" s="299"/>
      <c r="AI124" s="299"/>
      <c r="AJ124" s="299"/>
      <c r="AK124" s="299"/>
      <c r="AL124" s="299"/>
      <c r="AM124" s="299" t="str">
        <f t="shared" si="19"/>
        <v/>
      </c>
      <c r="AN124" s="299"/>
      <c r="AO124" s="299"/>
      <c r="AP124" s="299"/>
      <c r="AQ124" s="300"/>
      <c r="AR124" s="299"/>
    </row>
    <row r="125" spans="1:44" s="134" customFormat="1" ht="13.2" hidden="1" thickTop="1" thickBot="1" x14ac:dyDescent="0.65">
      <c r="A125" s="175">
        <f t="shared" si="17"/>
        <v>0</v>
      </c>
      <c r="B125" s="182" t="s">
        <v>1555</v>
      </c>
      <c r="C125" s="190"/>
      <c r="D125" s="183" t="s">
        <v>1555</v>
      </c>
      <c r="E125" s="191" t="s">
        <v>1555</v>
      </c>
      <c r="F125" s="192"/>
      <c r="G125" s="123"/>
      <c r="H125" s="124"/>
      <c r="I125" s="123"/>
      <c r="J125" s="330"/>
      <c r="K125" s="331" t="str">
        <f>IF(B125="Top of list","(NOT USED)",TEXT(VLOOKUP(B125,'Component Lvl List'!$A$3:$C$135,2,0),"")&amp;C125&amp;"."&amp;TEXT(VLOOKUP(D125,'Device Descriptor List'!$A$3:$C$357,2,0),"")&amp;TEXT(VLOOKUP(E125,'Device Descriptor List'!$A$3:$C$357,2,0),"")&amp;F125)</f>
        <v>(NOT USED)</v>
      </c>
      <c r="L125" s="332" t="str">
        <f>IF(K125="(NOT USED)","",TEXT(VLOOKUP(B125,'Component Lvl List'!$A$3:$C$135,3,0),"")&amp;C125&amp;" "&amp;TEXT(VLOOKUP(D125,'Device Descriptor List'!$A$3:$C$357,3,0),"")&amp;" "&amp;TEXT(VLOOKUP(E125,'Device Descriptor List'!$A$3:$C$357,3,0),"")&amp;F125)</f>
        <v/>
      </c>
      <c r="M125" s="333" t="s">
        <v>1672</v>
      </c>
      <c r="N125" s="333" t="str">
        <f>IF(K125="(NOT USED)","",VLOOKUP(M125,'Inputs Devices'!$A$3:$C$22,2,0))</f>
        <v/>
      </c>
      <c r="O125" s="333" t="str">
        <f>IF(K125="(NOT USED)","",VLOOKUP(M125,'Inputs Devices'!$A$3:$C$22,3,0))</f>
        <v/>
      </c>
      <c r="P125" s="333"/>
      <c r="Q125" s="333"/>
      <c r="R125" s="333"/>
      <c r="S125" s="333"/>
      <c r="T125" s="333"/>
      <c r="U125" s="333"/>
      <c r="V125" s="333"/>
      <c r="W125" s="333"/>
      <c r="X125" s="333"/>
      <c r="Y125" s="333"/>
      <c r="Z125" s="333"/>
      <c r="AA125" s="333"/>
      <c r="AB125" s="123"/>
      <c r="AC125" s="124"/>
      <c r="AD125" s="123"/>
      <c r="AE125" s="134" t="str">
        <f t="shared" si="13"/>
        <v/>
      </c>
      <c r="AF125" s="124"/>
      <c r="AG125" s="134" t="str">
        <f t="shared" si="18"/>
        <v/>
      </c>
      <c r="AH125" s="299"/>
      <c r="AI125" s="299"/>
      <c r="AJ125" s="299"/>
      <c r="AK125" s="299"/>
      <c r="AL125" s="299"/>
      <c r="AM125" s="299" t="str">
        <f t="shared" si="19"/>
        <v/>
      </c>
      <c r="AN125" s="299"/>
      <c r="AO125" s="299"/>
      <c r="AP125" s="299"/>
      <c r="AQ125" s="300"/>
      <c r="AR125" s="299"/>
    </row>
    <row r="126" spans="1:44" s="134" customFormat="1" ht="13.2" hidden="1" thickTop="1" thickBot="1" x14ac:dyDescent="0.65">
      <c r="A126" s="175">
        <f t="shared" si="17"/>
        <v>0</v>
      </c>
      <c r="B126" s="182" t="s">
        <v>1555</v>
      </c>
      <c r="C126" s="190"/>
      <c r="D126" s="183" t="s">
        <v>1555</v>
      </c>
      <c r="E126" s="191" t="s">
        <v>1555</v>
      </c>
      <c r="F126" s="192"/>
      <c r="G126" s="123"/>
      <c r="H126" s="124"/>
      <c r="I126" s="123"/>
      <c r="J126" s="327"/>
      <c r="K126" s="328" t="str">
        <f>IF(B126="Top of list","(NOT USED)",TEXT(VLOOKUP(B126,'Component Lvl List'!$A$3:$C$135,2,0),"")&amp;C126&amp;"."&amp;TEXT(VLOOKUP(D126,'Device Descriptor List'!$A$3:$C$357,2,0),"")&amp;TEXT(VLOOKUP(E126,'Device Descriptor List'!$A$3:$C$357,2,0),"")&amp;F126)</f>
        <v>(NOT USED)</v>
      </c>
      <c r="L126" s="327" t="str">
        <f>IF(K126="(NOT USED)","",TEXT(VLOOKUP(B126,'Component Lvl List'!$A$3:$C$135,3,0),"")&amp;C126&amp;" "&amp;TEXT(VLOOKUP(D126,'Device Descriptor List'!$A$3:$C$357,3,0),"")&amp;" "&amp;TEXT(VLOOKUP(E126,'Device Descriptor List'!$A$3:$C$357,3,0),"")&amp;F126)</f>
        <v/>
      </c>
      <c r="M126" s="329" t="s">
        <v>1672</v>
      </c>
      <c r="N126" s="329" t="str">
        <f>IF(K126="(NOT USED)","",VLOOKUP(M126,'Inputs Devices'!$A$3:$C$22,2,0))</f>
        <v/>
      </c>
      <c r="O126" s="329" t="str">
        <f>IF(K126="(NOT USED)","",VLOOKUP(M126,'Inputs Devices'!$A$3:$C$22,3,0))</f>
        <v/>
      </c>
      <c r="P126" s="329"/>
      <c r="Q126" s="329"/>
      <c r="R126" s="329"/>
      <c r="S126" s="329"/>
      <c r="T126" s="329"/>
      <c r="U126" s="329"/>
      <c r="V126" s="329"/>
      <c r="W126" s="329"/>
      <c r="X126" s="329"/>
      <c r="Y126" s="329"/>
      <c r="Z126" s="329"/>
      <c r="AA126" s="329"/>
      <c r="AB126" s="123"/>
      <c r="AC126" s="124"/>
      <c r="AD126" s="123"/>
      <c r="AE126" s="134" t="str">
        <f t="shared" si="13"/>
        <v/>
      </c>
      <c r="AF126" s="124"/>
      <c r="AG126" s="134" t="str">
        <f t="shared" si="18"/>
        <v/>
      </c>
      <c r="AH126" s="299"/>
      <c r="AI126" s="299"/>
      <c r="AJ126" s="299"/>
      <c r="AK126" s="299"/>
      <c r="AL126" s="299"/>
      <c r="AM126" s="299" t="str">
        <f t="shared" si="19"/>
        <v/>
      </c>
      <c r="AN126" s="299"/>
      <c r="AO126" s="299"/>
      <c r="AP126" s="299"/>
      <c r="AQ126" s="300"/>
      <c r="AR126" s="299"/>
    </row>
    <row r="127" spans="1:44" s="134" customFormat="1" ht="13.2" hidden="1" thickTop="1" thickBot="1" x14ac:dyDescent="0.65">
      <c r="A127" s="175">
        <f t="shared" si="17"/>
        <v>0</v>
      </c>
      <c r="B127" s="182" t="s">
        <v>1555</v>
      </c>
      <c r="C127" s="190"/>
      <c r="D127" s="183" t="s">
        <v>1555</v>
      </c>
      <c r="E127" s="191" t="s">
        <v>1555</v>
      </c>
      <c r="F127" s="192"/>
      <c r="G127" s="123"/>
      <c r="H127" s="124"/>
      <c r="I127" s="123"/>
      <c r="J127" s="330"/>
      <c r="K127" s="331" t="str">
        <f>IF(B127="Top of list","(NOT USED)",TEXT(VLOOKUP(B127,'Component Lvl List'!$A$3:$C$135,2,0),"")&amp;C127&amp;"."&amp;TEXT(VLOOKUP(D127,'Device Descriptor List'!$A$3:$C$357,2,0),"")&amp;TEXT(VLOOKUP(E127,'Device Descriptor List'!$A$3:$C$357,2,0),"")&amp;F127)</f>
        <v>(NOT USED)</v>
      </c>
      <c r="L127" s="332" t="str">
        <f>IF(K127="(NOT USED)","",TEXT(VLOOKUP(B127,'Component Lvl List'!$A$3:$C$135,3,0),"")&amp;C127&amp;" "&amp;TEXT(VLOOKUP(D127,'Device Descriptor List'!$A$3:$C$357,3,0),"")&amp;" "&amp;TEXT(VLOOKUP(E127,'Device Descriptor List'!$A$3:$C$357,3,0),"")&amp;F127)</f>
        <v/>
      </c>
      <c r="M127" s="333" t="s">
        <v>1672</v>
      </c>
      <c r="N127" s="333" t="str">
        <f>IF(K127="(NOT USED)","",VLOOKUP(M127,'Inputs Devices'!$A$3:$C$22,2,0))</f>
        <v/>
      </c>
      <c r="O127" s="333" t="str">
        <f>IF(K127="(NOT USED)","",VLOOKUP(M127,'Inputs Devices'!$A$3:$C$22,3,0))</f>
        <v/>
      </c>
      <c r="P127" s="333"/>
      <c r="Q127" s="333"/>
      <c r="R127" s="333"/>
      <c r="S127" s="333"/>
      <c r="T127" s="333"/>
      <c r="U127" s="333"/>
      <c r="V127" s="333"/>
      <c r="W127" s="333"/>
      <c r="X127" s="333"/>
      <c r="Y127" s="333"/>
      <c r="Z127" s="333"/>
      <c r="AA127" s="333"/>
      <c r="AB127" s="123"/>
      <c r="AC127" s="124"/>
      <c r="AD127" s="123"/>
      <c r="AE127" s="134" t="str">
        <f t="shared" si="13"/>
        <v/>
      </c>
      <c r="AF127" s="124"/>
      <c r="AG127" s="134" t="str">
        <f t="shared" si="18"/>
        <v/>
      </c>
      <c r="AH127" s="299"/>
      <c r="AI127" s="299"/>
      <c r="AJ127" s="299"/>
      <c r="AK127" s="299"/>
      <c r="AL127" s="299"/>
      <c r="AM127" s="299" t="str">
        <f t="shared" si="19"/>
        <v/>
      </c>
      <c r="AN127" s="299"/>
      <c r="AO127" s="299"/>
      <c r="AP127" s="299"/>
      <c r="AQ127" s="300"/>
      <c r="AR127" s="299"/>
    </row>
    <row r="128" spans="1:44" s="134" customFormat="1" ht="13.2" thickTop="1" thickBot="1" x14ac:dyDescent="0.65">
      <c r="A128" s="196" t="str">
        <f>J128</f>
        <v>Virtual Points</v>
      </c>
      <c r="B128" s="138"/>
      <c r="C128" s="138"/>
      <c r="D128" s="138"/>
      <c r="E128" s="138"/>
      <c r="F128" s="138"/>
      <c r="G128" s="123"/>
      <c r="H128" s="124"/>
      <c r="I128" s="123"/>
      <c r="J128" s="369" t="s">
        <v>86</v>
      </c>
      <c r="K128" s="369"/>
      <c r="L128" s="369"/>
      <c r="M128" s="369"/>
      <c r="N128" s="369"/>
      <c r="O128" s="369"/>
      <c r="P128" s="369"/>
      <c r="Q128" s="369"/>
      <c r="R128" s="369"/>
      <c r="S128" s="369"/>
      <c r="T128" s="369"/>
      <c r="U128" s="369"/>
      <c r="V128" s="369"/>
      <c r="W128" s="369"/>
      <c r="X128" s="369"/>
      <c r="Y128" s="369"/>
      <c r="Z128" s="369"/>
      <c r="AA128" s="369"/>
      <c r="AB128" s="123"/>
      <c r="AC128" s="124"/>
      <c r="AD128" s="123"/>
      <c r="AE128" s="134" t="str">
        <f t="shared" si="13"/>
        <v>CentPl.CHW-?.</v>
      </c>
      <c r="AF128" s="124"/>
      <c r="AG128" s="138" t="str">
        <f>J128</f>
        <v>Virtual Points</v>
      </c>
      <c r="AH128" s="291"/>
      <c r="AI128" s="291"/>
      <c r="AJ128" s="291"/>
      <c r="AK128" s="291"/>
      <c r="AL128" s="291"/>
      <c r="AM128" s="291"/>
      <c r="AN128" s="291"/>
      <c r="AO128" s="291"/>
      <c r="AP128" s="291"/>
      <c r="AQ128" s="301"/>
      <c r="AR128" s="291"/>
    </row>
    <row r="129" spans="1:44" s="134" customFormat="1" ht="13.2" thickTop="1" thickBot="1" x14ac:dyDescent="0.65">
      <c r="A129" s="175">
        <f t="shared" ref="A129:A173" si="20">IF(K129="(NOT USED)",0,$Y$5+$Y$6+(LEN(K129)))</f>
        <v>24</v>
      </c>
      <c r="B129" s="182" t="s">
        <v>424</v>
      </c>
      <c r="C129" s="190" t="s">
        <v>1696</v>
      </c>
      <c r="D129" s="183" t="s">
        <v>1251</v>
      </c>
      <c r="E129" s="191" t="s">
        <v>1555</v>
      </c>
      <c r="F129" s="192"/>
      <c r="G129" s="123"/>
      <c r="H129" s="124"/>
      <c r="I129" s="123"/>
      <c r="J129" s="327"/>
      <c r="K129" s="328" t="str">
        <f>IF(B129="Top of list","(NOT USED)",TEXT(VLOOKUP(B129,'Component Lvl List'!$A$3:$C$135,2,0),"")&amp;C129&amp;"."&amp;TEXT(VLOOKUP(D129,'Device Descriptor List'!$A$3:$C$357,2,0),"")&amp;TEXT(VLOOKUP(E129,'Device Descriptor List'!$A$3:$C$357,2,0),"")&amp;F129)</f>
        <v>CHWPmp-06.PRF</v>
      </c>
      <c r="L129" s="327" t="str">
        <f>IF(K129="(NOT USED)","",TEXT(VLOOKUP(B129,'Component Lvl List'!$A$3:$C$135,3,0),"")&amp;C129&amp;" "&amp;TEXT(VLOOKUP(D129,'Device Descriptor List'!$A$3:$C$357,3,0),"")&amp;" "&amp;TEXT(VLOOKUP(E129,'Device Descriptor List'!$A$3:$C$357,3,0),"")&amp;F129)</f>
        <v xml:space="preserve">Chilled Water Pump-06 Proof of Operation </v>
      </c>
      <c r="M129" s="329" t="s">
        <v>100</v>
      </c>
      <c r="N129" s="329" t="str">
        <f>IF(K129="(NOT USED)","",VLOOKUP(M129,'Inputs Devices'!$A$3:$C$22,2,0))</f>
        <v xml:space="preserve">25 35 00 </v>
      </c>
      <c r="O129" s="329" t="str">
        <f>IF(K129="(NOT USED)","",VLOOKUP(M129,'Inputs Devices'!$A$3:$C$22,3,0))</f>
        <v>N/A</v>
      </c>
      <c r="P129" s="329" t="s">
        <v>100</v>
      </c>
      <c r="Q129" s="329" t="s">
        <v>100</v>
      </c>
      <c r="R129" s="329" t="s">
        <v>100</v>
      </c>
      <c r="S129" s="329" t="s">
        <v>100</v>
      </c>
      <c r="T129" s="329">
        <v>10</v>
      </c>
      <c r="U129" s="329" t="s">
        <v>101</v>
      </c>
      <c r="V129" s="329" t="s">
        <v>194</v>
      </c>
      <c r="W129" s="329" t="s">
        <v>194</v>
      </c>
      <c r="X129" s="329" t="s">
        <v>101</v>
      </c>
      <c r="Y129" s="329" t="s">
        <v>194</v>
      </c>
      <c r="Z129" s="329" t="s">
        <v>194</v>
      </c>
      <c r="AA129" s="343" t="s">
        <v>1735</v>
      </c>
      <c r="AB129" s="123"/>
      <c r="AC129" s="124"/>
      <c r="AD129" s="123"/>
      <c r="AE129" s="134" t="str">
        <f t="shared" si="13"/>
        <v>CentPl.CHW-?.CHWPmp-06.PRF</v>
      </c>
      <c r="AF129" s="124"/>
      <c r="AG129" s="134" t="str">
        <f t="shared" ref="AG129:AG173" si="21">IF(OR(K129="",K129="(NOT USED)"),"",K129)</f>
        <v>CHWPmp-06.PRF</v>
      </c>
      <c r="AH129" s="299"/>
      <c r="AI129" s="299"/>
      <c r="AJ129" s="299"/>
      <c r="AK129" s="299"/>
      <c r="AL129" s="299"/>
      <c r="AM129" s="299"/>
      <c r="AN129" s="299" t="str">
        <f t="shared" ref="AN129:AN173" si="22">IF(OR($AG129="",$M129="Existing"),"","X")</f>
        <v>X</v>
      </c>
      <c r="AO129" s="299"/>
      <c r="AP129" s="299"/>
      <c r="AQ129" s="300"/>
      <c r="AR129" s="299"/>
    </row>
    <row r="130" spans="1:44" s="134" customFormat="1" ht="13.2" thickTop="1" thickBot="1" x14ac:dyDescent="0.65">
      <c r="A130" s="175">
        <f t="shared" si="20"/>
        <v>29</v>
      </c>
      <c r="B130" s="182" t="s">
        <v>424</v>
      </c>
      <c r="C130" s="190" t="s">
        <v>1696</v>
      </c>
      <c r="D130" s="183" t="s">
        <v>1359</v>
      </c>
      <c r="E130" s="191" t="s">
        <v>1371</v>
      </c>
      <c r="F130" s="192"/>
      <c r="G130" s="123"/>
      <c r="H130" s="124"/>
      <c r="I130" s="123"/>
      <c r="J130" s="330"/>
      <c r="K130" s="331" t="str">
        <f>IF(B130="Top of list","(NOT USED)",TEXT(VLOOKUP(B130,'Component Lvl List'!$A$3:$C$135,2,0),"")&amp;C130&amp;"."&amp;TEXT(VLOOKUP(D130,'Device Descriptor List'!$A$3:$C$357,2,0),"")&amp;TEXT(VLOOKUP(E130,'Device Descriptor List'!$A$3:$C$357,2,0),"")&amp;F130)</f>
        <v>CHWPmp-06.HrsTotal</v>
      </c>
      <c r="L130" s="332" t="str">
        <f>IF(K130="(NOT USED)","",TEXT(VLOOKUP(B130,'Component Lvl List'!$A$3:$C$135,3,0),"")&amp;C130&amp;" "&amp;TEXT(VLOOKUP(D130,'Device Descriptor List'!$A$3:$C$357,3,0),"")&amp;" "&amp;TEXT(VLOOKUP(E130,'Device Descriptor List'!$A$3:$C$357,3,0),"")&amp;F130)</f>
        <v>Chilled Water Pump-06 Hours Totalizer</v>
      </c>
      <c r="M130" s="333" t="s">
        <v>100</v>
      </c>
      <c r="N130" s="333" t="str">
        <f>IF(K130="(NOT USED)","",VLOOKUP(M130,'Inputs Devices'!$A$3:$C$22,2,0))</f>
        <v xml:space="preserve">25 35 00 </v>
      </c>
      <c r="O130" s="333" t="str">
        <f>IF(K130="(NOT USED)","",VLOOKUP(M130,'Inputs Devices'!$A$3:$C$22,3,0))</f>
        <v>N/A</v>
      </c>
      <c r="P130" s="333" t="s">
        <v>100</v>
      </c>
      <c r="Q130" s="333" t="s">
        <v>100</v>
      </c>
      <c r="R130" s="333" t="s">
        <v>100</v>
      </c>
      <c r="S130" s="333" t="s">
        <v>100</v>
      </c>
      <c r="T130" s="333">
        <v>24</v>
      </c>
      <c r="U130" s="429" t="s">
        <v>1745</v>
      </c>
      <c r="V130" s="429" t="s">
        <v>194</v>
      </c>
      <c r="W130" s="429" t="s">
        <v>194</v>
      </c>
      <c r="X130" s="429" t="s">
        <v>1745</v>
      </c>
      <c r="Y130" s="429" t="s">
        <v>194</v>
      </c>
      <c r="Z130" s="429" t="s">
        <v>194</v>
      </c>
      <c r="AA130" s="429" t="s">
        <v>1741</v>
      </c>
      <c r="AB130" s="123"/>
      <c r="AC130" s="124"/>
      <c r="AD130" s="123"/>
      <c r="AE130" s="134" t="str">
        <f t="shared" si="13"/>
        <v>CentPl.CHW-?.CHWPmp-06.HrsTotal</v>
      </c>
      <c r="AF130" s="124"/>
      <c r="AG130" s="134" t="str">
        <f t="shared" si="21"/>
        <v>CHWPmp-06.HrsTotal</v>
      </c>
      <c r="AH130" s="299"/>
      <c r="AI130" s="299"/>
      <c r="AJ130" s="299"/>
      <c r="AK130" s="299"/>
      <c r="AL130" s="299"/>
      <c r="AM130" s="299"/>
      <c r="AN130" s="299" t="str">
        <f t="shared" si="22"/>
        <v>X</v>
      </c>
      <c r="AO130" s="299"/>
      <c r="AP130" s="299"/>
      <c r="AQ130" s="300"/>
      <c r="AR130" s="299"/>
    </row>
    <row r="131" spans="1:44" s="134" customFormat="1" ht="13.2" thickTop="1" thickBot="1" x14ac:dyDescent="0.65">
      <c r="A131" s="175">
        <f t="shared" si="20"/>
        <v>20</v>
      </c>
      <c r="B131" s="182" t="s">
        <v>337</v>
      </c>
      <c r="C131" s="190"/>
      <c r="D131" s="183" t="s">
        <v>456</v>
      </c>
      <c r="E131" s="191" t="s">
        <v>1063</v>
      </c>
      <c r="F131" s="192"/>
      <c r="G131" s="123"/>
      <c r="H131" s="124"/>
      <c r="I131" s="123"/>
      <c r="J131" s="327"/>
      <c r="K131" s="328" t="str">
        <f>IF(B131="Top of list","(NOT USED)",TEXT(VLOOKUP(B131,'Component Lvl List'!$A$3:$C$135,2,0),"")&amp;C131&amp;"."&amp;TEXT(VLOOKUP(D131,'Device Descriptor List'!$A$3:$C$357,2,0),"")&amp;TEXT(VLOOKUP(E131,'Device Descriptor List'!$A$3:$C$357,2,0),"")&amp;F131)</f>
        <v>kW.AvgVlt</v>
      </c>
      <c r="L131" s="327" t="str">
        <f>IF(K131="(NOT USED)","",TEXT(VLOOKUP(B131,'Component Lvl List'!$A$3:$C$135,3,0),"")&amp;C131&amp;" "&amp;TEXT(VLOOKUP(D131,'Device Descriptor List'!$A$3:$C$357,3,0),"")&amp;" "&amp;TEXT(VLOOKUP(E131,'Device Descriptor List'!$A$3:$C$357,3,0),"")&amp;F131)</f>
        <v>Electrical System Average Voltage</v>
      </c>
      <c r="M131" s="329" t="s">
        <v>100</v>
      </c>
      <c r="N131" s="329" t="str">
        <f>IF(K131="(NOT USED)","",VLOOKUP(M131,'Inputs Devices'!$A$3:$C$22,2,0))</f>
        <v xml:space="preserve">25 35 00 </v>
      </c>
      <c r="O131" s="329" t="str">
        <f>IF(K131="(NOT USED)","",VLOOKUP(M131,'Inputs Devices'!$A$3:$C$22,3,0))</f>
        <v>N/A</v>
      </c>
      <c r="P131" s="329" t="s">
        <v>100</v>
      </c>
      <c r="Q131" s="329" t="s">
        <v>100</v>
      </c>
      <c r="R131" s="329" t="s">
        <v>100</v>
      </c>
      <c r="S131" s="329" t="s">
        <v>100</v>
      </c>
      <c r="T131" s="329">
        <v>0</v>
      </c>
      <c r="U131" s="329" t="s">
        <v>100</v>
      </c>
      <c r="V131" s="329" t="s">
        <v>100</v>
      </c>
      <c r="W131" s="329" t="s">
        <v>100</v>
      </c>
      <c r="X131" s="329" t="s">
        <v>100</v>
      </c>
      <c r="Y131" s="329" t="s">
        <v>100</v>
      </c>
      <c r="Z131" s="329" t="s">
        <v>100</v>
      </c>
      <c r="AA131" s="343" t="s">
        <v>1742</v>
      </c>
      <c r="AB131" s="123"/>
      <c r="AC131" s="124"/>
      <c r="AD131" s="123"/>
      <c r="AE131" s="134" t="str">
        <f t="shared" si="13"/>
        <v>CentPl.CHW-?.kW.AvgVlt</v>
      </c>
      <c r="AF131" s="124"/>
      <c r="AG131" s="134" t="str">
        <f t="shared" si="21"/>
        <v>kW.AvgVlt</v>
      </c>
      <c r="AH131" s="299"/>
      <c r="AI131" s="299"/>
      <c r="AJ131" s="299"/>
      <c r="AK131" s="299"/>
      <c r="AL131" s="299"/>
      <c r="AM131" s="299"/>
      <c r="AN131" s="299" t="str">
        <f t="shared" si="22"/>
        <v>X</v>
      </c>
      <c r="AO131" s="299"/>
      <c r="AP131" s="299"/>
      <c r="AQ131" s="300"/>
      <c r="AR131" s="299"/>
    </row>
    <row r="132" spans="1:44" s="134" customFormat="1" ht="13.2" thickTop="1" thickBot="1" x14ac:dyDescent="0.65">
      <c r="A132" s="175">
        <f t="shared" ref="A132" si="23">IF(K132="(NOT USED)",0,$Y$5+$Y$6+(LEN(K132)))</f>
        <v>22</v>
      </c>
      <c r="B132" s="182" t="s">
        <v>337</v>
      </c>
      <c r="C132" s="190"/>
      <c r="D132" s="183" t="s">
        <v>456</v>
      </c>
      <c r="E132" s="191" t="s">
        <v>1057</v>
      </c>
      <c r="F132" s="192"/>
      <c r="G132" s="123"/>
      <c r="H132" s="124"/>
      <c r="I132" s="123"/>
      <c r="J132" s="330"/>
      <c r="K132" s="331" t="str">
        <f>IF(B132="Top of list","(NOT USED)",TEXT(VLOOKUP(B132,'Component Lvl List'!$A$3:$C$135,2,0),"")&amp;C132&amp;"."&amp;TEXT(VLOOKUP(D132,'Device Descriptor List'!$A$3:$C$357,2,0),"")&amp;TEXT(VLOOKUP(E132,'Device Descriptor List'!$A$3:$C$357,2,0),"")&amp;F132)</f>
        <v>kW.AvgPhAng</v>
      </c>
      <c r="L132" s="332" t="str">
        <f>IF(K132="(NOT USED)","",TEXT(VLOOKUP(B132,'Component Lvl List'!$A$3:$C$135,3,0),"")&amp;C132&amp;" "&amp;TEXT(VLOOKUP(D132,'Device Descriptor List'!$A$3:$C$357,3,0),"")&amp;" "&amp;TEXT(VLOOKUP(E132,'Device Descriptor List'!$A$3:$C$357,3,0),"")&amp;F132)</f>
        <v>Electrical System Average Phase Angle</v>
      </c>
      <c r="M132" s="333" t="s">
        <v>100</v>
      </c>
      <c r="N132" s="333" t="str">
        <f>IF(K132="(NOT USED)","",VLOOKUP(M132,'Inputs Devices'!$A$3:$C$22,2,0))</f>
        <v xml:space="preserve">25 35 00 </v>
      </c>
      <c r="O132" s="333" t="str">
        <f>IF(K132="(NOT USED)","",VLOOKUP(M132,'Inputs Devices'!$A$3:$C$22,3,0))</f>
        <v>N/A</v>
      </c>
      <c r="P132" s="333" t="s">
        <v>100</v>
      </c>
      <c r="Q132" s="333" t="s">
        <v>100</v>
      </c>
      <c r="R132" s="333" t="s">
        <v>100</v>
      </c>
      <c r="S132" s="333" t="s">
        <v>100</v>
      </c>
      <c r="T132" s="333">
        <v>0</v>
      </c>
      <c r="U132" s="333" t="s">
        <v>100</v>
      </c>
      <c r="V132" s="333" t="s">
        <v>100</v>
      </c>
      <c r="W132" s="333" t="s">
        <v>100</v>
      </c>
      <c r="X132" s="333" t="s">
        <v>100</v>
      </c>
      <c r="Y132" s="333" t="s">
        <v>100</v>
      </c>
      <c r="Z132" s="333" t="s">
        <v>100</v>
      </c>
      <c r="AA132" s="429" t="s">
        <v>1737</v>
      </c>
      <c r="AB132" s="123"/>
      <c r="AC132" s="124"/>
      <c r="AD132" s="123"/>
      <c r="AE132" s="134" t="str">
        <f t="shared" si="13"/>
        <v>CentPl.CHW-?.kW.AvgPhAng</v>
      </c>
      <c r="AF132" s="124"/>
      <c r="AG132" s="134" t="str">
        <f t="shared" si="21"/>
        <v>kW.AvgPhAng</v>
      </c>
      <c r="AH132" s="299"/>
      <c r="AI132" s="299"/>
      <c r="AJ132" s="299"/>
      <c r="AK132" s="299"/>
      <c r="AL132" s="299"/>
      <c r="AM132" s="299"/>
      <c r="AN132" s="299" t="str">
        <f t="shared" si="22"/>
        <v>X</v>
      </c>
      <c r="AO132" s="299"/>
      <c r="AP132" s="299"/>
      <c r="AQ132" s="300"/>
      <c r="AR132" s="299"/>
    </row>
    <row r="133" spans="1:44" s="134" customFormat="1" ht="13.2" thickTop="1" thickBot="1" x14ac:dyDescent="0.65">
      <c r="A133" s="175">
        <f t="shared" si="20"/>
        <v>23</v>
      </c>
      <c r="B133" s="182" t="s">
        <v>424</v>
      </c>
      <c r="C133" s="190" t="s">
        <v>1696</v>
      </c>
      <c r="D133" s="183" t="s">
        <v>1593</v>
      </c>
      <c r="E133" s="191" t="s">
        <v>1555</v>
      </c>
      <c r="F133" s="192"/>
      <c r="G133" s="123"/>
      <c r="H133" s="124"/>
      <c r="I133" s="123"/>
      <c r="J133" s="327"/>
      <c r="K133" s="328" t="str">
        <f>IF(B133="Top of list","(NOT USED)",TEXT(VLOOKUP(B133,'Component Lvl List'!$A$3:$C$135,2,0),"")&amp;C133&amp;"."&amp;TEXT(VLOOKUP(D133,'Device Descriptor List'!$A$3:$C$357,2,0),"")&amp;TEXT(VLOOKUP(E133,'Device Descriptor List'!$A$3:$C$357,2,0),"")&amp;F133)</f>
        <v>CHWPmp-06.kW</v>
      </c>
      <c r="L133" s="327" t="str">
        <f>IF(K133="(NOT USED)","",TEXT(VLOOKUP(B133,'Component Lvl List'!$A$3:$C$135,3,0),"")&amp;C133&amp;" "&amp;TEXT(VLOOKUP(D133,'Device Descriptor List'!$A$3:$C$357,3,0),"")&amp;" "&amp;TEXT(VLOOKUP(E133,'Device Descriptor List'!$A$3:$C$357,3,0),"")&amp;F133)</f>
        <v xml:space="preserve">Chilled Water Pump-06 kW </v>
      </c>
      <c r="M133" s="329" t="s">
        <v>100</v>
      </c>
      <c r="N133" s="329" t="str">
        <f>IF(K133="(NOT USED)","",VLOOKUP(M133,'Inputs Devices'!$A$3:$C$22,2,0))</f>
        <v xml:space="preserve">25 35 00 </v>
      </c>
      <c r="O133" s="329" t="str">
        <f>IF(K133="(NOT USED)","",VLOOKUP(M133,'Inputs Devices'!$A$3:$C$22,3,0))</f>
        <v>N/A</v>
      </c>
      <c r="P133" s="329" t="s">
        <v>100</v>
      </c>
      <c r="Q133" s="329" t="s">
        <v>100</v>
      </c>
      <c r="R133" s="329" t="s">
        <v>100</v>
      </c>
      <c r="S133" s="329" t="s">
        <v>100</v>
      </c>
      <c r="T133" s="329">
        <v>60</v>
      </c>
      <c r="U133" s="329" t="s">
        <v>102</v>
      </c>
      <c r="V133" s="329" t="s">
        <v>194</v>
      </c>
      <c r="W133" s="329" t="s">
        <v>194</v>
      </c>
      <c r="X133" s="343" t="s">
        <v>1746</v>
      </c>
      <c r="Y133" s="329" t="s">
        <v>194</v>
      </c>
      <c r="Z133" s="329" t="s">
        <v>194</v>
      </c>
      <c r="AA133" s="343" t="s">
        <v>1737</v>
      </c>
      <c r="AB133" s="123"/>
      <c r="AC133" s="124"/>
      <c r="AD133" s="123"/>
      <c r="AE133" s="134" t="str">
        <f t="shared" si="13"/>
        <v>CentPl.CHW-?.CHWPmp-06.kW</v>
      </c>
      <c r="AF133" s="124"/>
      <c r="AG133" s="134" t="str">
        <f t="shared" si="21"/>
        <v>CHWPmp-06.kW</v>
      </c>
      <c r="AH133" s="299"/>
      <c r="AI133" s="299"/>
      <c r="AJ133" s="299"/>
      <c r="AK133" s="299"/>
      <c r="AL133" s="299"/>
      <c r="AM133" s="299"/>
      <c r="AN133" s="299" t="str">
        <f t="shared" si="22"/>
        <v>X</v>
      </c>
      <c r="AO133" s="299"/>
      <c r="AP133" s="299"/>
      <c r="AQ133" s="300"/>
      <c r="AR133" s="299"/>
    </row>
    <row r="134" spans="1:44" s="134" customFormat="1" ht="13.2" thickTop="1" thickBot="1" x14ac:dyDescent="0.65">
      <c r="A134" s="175">
        <f t="shared" si="20"/>
        <v>29</v>
      </c>
      <c r="B134" s="182" t="s">
        <v>424</v>
      </c>
      <c r="C134" s="190" t="s">
        <v>1696</v>
      </c>
      <c r="D134" s="183" t="s">
        <v>1594</v>
      </c>
      <c r="E134" s="191" t="s">
        <v>1371</v>
      </c>
      <c r="F134" s="192"/>
      <c r="G134" s="123"/>
      <c r="H134" s="124"/>
      <c r="I134" s="123"/>
      <c r="J134" s="330"/>
      <c r="K134" s="331" t="str">
        <f>IF(B134="Top of list","(NOT USED)",TEXT(VLOOKUP(B134,'Component Lvl List'!$A$3:$C$135,2,0),"")&amp;C134&amp;"."&amp;TEXT(VLOOKUP(D134,'Device Descriptor List'!$A$3:$C$357,2,0),"")&amp;TEXT(VLOOKUP(E134,'Device Descriptor List'!$A$3:$C$357,2,0),"")&amp;F134)</f>
        <v>CHWPmp-06.kWhTotal</v>
      </c>
      <c r="L134" s="332" t="str">
        <f>IF(K134="(NOT USED)","",TEXT(VLOOKUP(B134,'Component Lvl List'!$A$3:$C$135,3,0),"")&amp;C134&amp;" "&amp;TEXT(VLOOKUP(D134,'Device Descriptor List'!$A$3:$C$357,3,0),"")&amp;" "&amp;TEXT(VLOOKUP(E134,'Device Descriptor List'!$A$3:$C$357,3,0),"")&amp;F134)</f>
        <v>Chilled Water Pump-06 kWh Totalizer</v>
      </c>
      <c r="M134" s="333" t="s">
        <v>100</v>
      </c>
      <c r="N134" s="333" t="str">
        <f>IF(K134="(NOT USED)","",VLOOKUP(M134,'Inputs Devices'!$A$3:$C$22,2,0))</f>
        <v xml:space="preserve">25 35 00 </v>
      </c>
      <c r="O134" s="333" t="str">
        <f>IF(K134="(NOT USED)","",VLOOKUP(M134,'Inputs Devices'!$A$3:$C$22,3,0))</f>
        <v>N/A</v>
      </c>
      <c r="P134" s="333" t="s">
        <v>100</v>
      </c>
      <c r="Q134" s="333" t="s">
        <v>100</v>
      </c>
      <c r="R134" s="333" t="s">
        <v>100</v>
      </c>
      <c r="S134" s="333" t="s">
        <v>100</v>
      </c>
      <c r="T134" s="333">
        <v>24</v>
      </c>
      <c r="U134" s="333" t="s">
        <v>1745</v>
      </c>
      <c r="V134" s="333" t="s">
        <v>194</v>
      </c>
      <c r="W134" s="333" t="s">
        <v>194</v>
      </c>
      <c r="X134" s="333" t="s">
        <v>1745</v>
      </c>
      <c r="Y134" s="333" t="s">
        <v>194</v>
      </c>
      <c r="Z134" s="333" t="s">
        <v>194</v>
      </c>
      <c r="AA134" s="429" t="s">
        <v>1737</v>
      </c>
      <c r="AB134" s="123"/>
      <c r="AC134" s="124"/>
      <c r="AD134" s="123"/>
      <c r="AE134" s="134" t="str">
        <f t="shared" si="13"/>
        <v>CentPl.CHW-?.CHWPmp-06.kWhTotal</v>
      </c>
      <c r="AF134" s="124"/>
      <c r="AG134" s="134" t="str">
        <f t="shared" si="21"/>
        <v>CHWPmp-06.kWhTotal</v>
      </c>
      <c r="AH134" s="299"/>
      <c r="AI134" s="299"/>
      <c r="AJ134" s="299"/>
      <c r="AK134" s="299"/>
      <c r="AL134" s="299"/>
      <c r="AM134" s="299"/>
      <c r="AN134" s="299" t="str">
        <f t="shared" si="22"/>
        <v>X</v>
      </c>
      <c r="AO134" s="299"/>
      <c r="AP134" s="299"/>
      <c r="AQ134" s="300"/>
      <c r="AR134" s="299"/>
    </row>
    <row r="135" spans="1:44" s="134" customFormat="1" ht="13.2" hidden="1" thickTop="1" thickBot="1" x14ac:dyDescent="0.65">
      <c r="A135" s="175">
        <f t="shared" si="20"/>
        <v>0</v>
      </c>
      <c r="B135" s="182" t="s">
        <v>1555</v>
      </c>
      <c r="C135" s="190"/>
      <c r="D135" s="183" t="s">
        <v>1555</v>
      </c>
      <c r="E135" s="191" t="s">
        <v>1555</v>
      </c>
      <c r="F135" s="192"/>
      <c r="G135" s="123"/>
      <c r="H135" s="124"/>
      <c r="I135" s="123"/>
      <c r="J135" s="327"/>
      <c r="K135" s="328" t="str">
        <f>IF(B135="Top of list","(NOT USED)",TEXT(VLOOKUP(B135,'Component Lvl List'!$A$3:$C$135,2,0),"")&amp;C135&amp;"."&amp;TEXT(VLOOKUP(D135,'Device Descriptor List'!$A$3:$C$357,2,0),"")&amp;TEXT(VLOOKUP(E135,'Device Descriptor List'!$A$3:$C$357,2,0),"")&amp;F135)</f>
        <v>(NOT USED)</v>
      </c>
      <c r="L135" s="327" t="str">
        <f>IF(K135="(NOT USED)","",TEXT(VLOOKUP(B135,'Component Lvl List'!$A$3:$C$135,3,0),"")&amp;C135&amp;" "&amp;TEXT(VLOOKUP(D135,'Device Descriptor List'!$A$3:$C$357,3,0),"")&amp;" "&amp;TEXT(VLOOKUP(E135,'Device Descriptor List'!$A$3:$C$357,3,0),"")&amp;F135)</f>
        <v/>
      </c>
      <c r="M135" s="329" t="s">
        <v>1672</v>
      </c>
      <c r="N135" s="329" t="str">
        <f>IF(K135="(NOT USED)","",VLOOKUP(M135,'Inputs Devices'!$A$3:$C$22,2,0))</f>
        <v/>
      </c>
      <c r="O135" s="329" t="str">
        <f>IF(K135="(NOT USED)","",VLOOKUP(M135,'Inputs Devices'!$A$3:$C$22,3,0))</f>
        <v/>
      </c>
      <c r="P135" s="329"/>
      <c r="Q135" s="329"/>
      <c r="R135" s="329"/>
      <c r="S135" s="329"/>
      <c r="T135" s="329"/>
      <c r="U135" s="329"/>
      <c r="V135" s="329"/>
      <c r="W135" s="329"/>
      <c r="X135" s="329"/>
      <c r="Y135" s="329"/>
      <c r="Z135" s="329"/>
      <c r="AA135" s="329"/>
      <c r="AB135" s="123"/>
      <c r="AC135" s="124"/>
      <c r="AD135" s="123"/>
      <c r="AE135" s="134" t="str">
        <f t="shared" si="13"/>
        <v/>
      </c>
      <c r="AF135" s="124"/>
      <c r="AG135" s="134" t="str">
        <f t="shared" si="21"/>
        <v/>
      </c>
      <c r="AH135" s="299"/>
      <c r="AI135" s="299"/>
      <c r="AJ135" s="299"/>
      <c r="AK135" s="299"/>
      <c r="AL135" s="299"/>
      <c r="AM135" s="299"/>
      <c r="AN135" s="299" t="str">
        <f t="shared" si="22"/>
        <v/>
      </c>
      <c r="AO135" s="299"/>
      <c r="AP135" s="299"/>
      <c r="AQ135" s="300"/>
      <c r="AR135" s="299"/>
    </row>
    <row r="136" spans="1:44" s="134" customFormat="1" ht="13.2" hidden="1" thickTop="1" thickBot="1" x14ac:dyDescent="0.65">
      <c r="A136" s="175">
        <f t="shared" si="20"/>
        <v>0</v>
      </c>
      <c r="B136" s="182" t="s">
        <v>1555</v>
      </c>
      <c r="C136" s="190"/>
      <c r="D136" s="183" t="s">
        <v>1555</v>
      </c>
      <c r="E136" s="191" t="s">
        <v>1555</v>
      </c>
      <c r="F136" s="192"/>
      <c r="G136" s="123"/>
      <c r="H136" s="124"/>
      <c r="I136" s="123"/>
      <c r="J136" s="330"/>
      <c r="K136" s="331" t="str">
        <f>IF(B136="Top of list","(NOT USED)",TEXT(VLOOKUP(B136,'Component Lvl List'!$A$3:$C$135,2,0),"")&amp;C136&amp;"."&amp;TEXT(VLOOKUP(D136,'Device Descriptor List'!$A$3:$C$357,2,0),"")&amp;TEXT(VLOOKUP(E136,'Device Descriptor List'!$A$3:$C$357,2,0),"")&amp;F136)</f>
        <v>(NOT USED)</v>
      </c>
      <c r="L136" s="332" t="str">
        <f>IF(K136="(NOT USED)","",TEXT(VLOOKUP(B136,'Component Lvl List'!$A$3:$C$135,3,0),"")&amp;C136&amp;" "&amp;TEXT(VLOOKUP(D136,'Device Descriptor List'!$A$3:$C$357,3,0),"")&amp;" "&amp;TEXT(VLOOKUP(E136,'Device Descriptor List'!$A$3:$C$357,3,0),"")&amp;F136)</f>
        <v/>
      </c>
      <c r="M136" s="333" t="s">
        <v>1672</v>
      </c>
      <c r="N136" s="333" t="str">
        <f>IF(K136="(NOT USED)","",VLOOKUP(M136,'Inputs Devices'!$A$3:$C$22,2,0))</f>
        <v/>
      </c>
      <c r="O136" s="333" t="str">
        <f>IF(K136="(NOT USED)","",VLOOKUP(M136,'Inputs Devices'!$A$3:$C$22,3,0))</f>
        <v/>
      </c>
      <c r="P136" s="333"/>
      <c r="Q136" s="333"/>
      <c r="R136" s="333"/>
      <c r="S136" s="333"/>
      <c r="T136" s="333"/>
      <c r="U136" s="333"/>
      <c r="V136" s="333"/>
      <c r="W136" s="333"/>
      <c r="X136" s="333"/>
      <c r="Y136" s="333"/>
      <c r="Z136" s="333"/>
      <c r="AA136" s="333"/>
      <c r="AB136" s="123"/>
      <c r="AC136" s="124"/>
      <c r="AD136" s="123"/>
      <c r="AE136" s="134" t="str">
        <f t="shared" si="13"/>
        <v/>
      </c>
      <c r="AF136" s="124"/>
      <c r="AG136" s="134" t="str">
        <f t="shared" si="21"/>
        <v/>
      </c>
      <c r="AH136" s="299"/>
      <c r="AI136" s="299"/>
      <c r="AJ136" s="299"/>
      <c r="AK136" s="299"/>
      <c r="AL136" s="299"/>
      <c r="AM136" s="299"/>
      <c r="AN136" s="299" t="str">
        <f t="shared" si="22"/>
        <v/>
      </c>
      <c r="AO136" s="299"/>
      <c r="AP136" s="299"/>
      <c r="AQ136" s="300"/>
      <c r="AR136" s="299"/>
    </row>
    <row r="137" spans="1:44" s="134" customFormat="1" ht="13.2" hidden="1" thickTop="1" thickBot="1" x14ac:dyDescent="0.65">
      <c r="A137" s="175">
        <f t="shared" si="20"/>
        <v>0</v>
      </c>
      <c r="B137" s="182" t="s">
        <v>1555</v>
      </c>
      <c r="C137" s="190"/>
      <c r="D137" s="183" t="s">
        <v>1555</v>
      </c>
      <c r="E137" s="191" t="s">
        <v>1555</v>
      </c>
      <c r="F137" s="192"/>
      <c r="G137" s="123"/>
      <c r="H137" s="124"/>
      <c r="I137" s="123"/>
      <c r="J137" s="327"/>
      <c r="K137" s="328" t="str">
        <f>IF(B137="Top of list","(NOT USED)",TEXT(VLOOKUP(B137,'Component Lvl List'!$A$3:$C$135,2,0),"")&amp;C137&amp;"."&amp;TEXT(VLOOKUP(D137,'Device Descriptor List'!$A$3:$C$357,2,0),"")&amp;TEXT(VLOOKUP(E137,'Device Descriptor List'!$A$3:$C$357,2,0),"")&amp;F137)</f>
        <v>(NOT USED)</v>
      </c>
      <c r="L137" s="327" t="str">
        <f>IF(K137="(NOT USED)","",TEXT(VLOOKUP(B137,'Component Lvl List'!$A$3:$C$135,3,0),"")&amp;C137&amp;" "&amp;TEXT(VLOOKUP(D137,'Device Descriptor List'!$A$3:$C$357,3,0),"")&amp;" "&amp;TEXT(VLOOKUP(E137,'Device Descriptor List'!$A$3:$C$357,3,0),"")&amp;F137)</f>
        <v/>
      </c>
      <c r="M137" s="329" t="s">
        <v>1672</v>
      </c>
      <c r="N137" s="329" t="str">
        <f>IF(K137="(NOT USED)","",VLOOKUP(M137,'Inputs Devices'!$A$3:$C$22,2,0))</f>
        <v/>
      </c>
      <c r="O137" s="329" t="str">
        <f>IF(K137="(NOT USED)","",VLOOKUP(M137,'Inputs Devices'!$A$3:$C$22,3,0))</f>
        <v/>
      </c>
      <c r="P137" s="329"/>
      <c r="Q137" s="329"/>
      <c r="R137" s="329"/>
      <c r="S137" s="329"/>
      <c r="T137" s="329"/>
      <c r="U137" s="329"/>
      <c r="V137" s="329"/>
      <c r="W137" s="329"/>
      <c r="X137" s="329"/>
      <c r="Y137" s="329"/>
      <c r="Z137" s="329"/>
      <c r="AA137" s="329"/>
      <c r="AB137" s="123"/>
      <c r="AC137" s="124"/>
      <c r="AD137" s="123"/>
      <c r="AE137" s="134" t="str">
        <f t="shared" si="13"/>
        <v/>
      </c>
      <c r="AF137" s="124"/>
      <c r="AG137" s="134" t="str">
        <f t="shared" si="21"/>
        <v/>
      </c>
      <c r="AH137" s="299"/>
      <c r="AI137" s="299"/>
      <c r="AJ137" s="299"/>
      <c r="AK137" s="299"/>
      <c r="AL137" s="299"/>
      <c r="AM137" s="299"/>
      <c r="AN137" s="299" t="str">
        <f t="shared" si="22"/>
        <v/>
      </c>
      <c r="AO137" s="299"/>
      <c r="AP137" s="299"/>
      <c r="AQ137" s="300"/>
      <c r="AR137" s="299"/>
    </row>
    <row r="138" spans="1:44" s="134" customFormat="1" ht="13.2" hidden="1" thickTop="1" thickBot="1" x14ac:dyDescent="0.65">
      <c r="A138" s="175">
        <f t="shared" si="20"/>
        <v>0</v>
      </c>
      <c r="B138" s="182" t="s">
        <v>1555</v>
      </c>
      <c r="C138" s="190"/>
      <c r="D138" s="183" t="s">
        <v>1555</v>
      </c>
      <c r="E138" s="191" t="s">
        <v>1555</v>
      </c>
      <c r="F138" s="192"/>
      <c r="G138" s="123"/>
      <c r="H138" s="124"/>
      <c r="I138" s="123"/>
      <c r="J138" s="330"/>
      <c r="K138" s="331" t="str">
        <f>IF(B138="Top of list","(NOT USED)",TEXT(VLOOKUP(B138,'Component Lvl List'!$A$3:$C$135,2,0),"")&amp;C138&amp;"."&amp;TEXT(VLOOKUP(D138,'Device Descriptor List'!$A$3:$C$357,2,0),"")&amp;TEXT(VLOOKUP(E138,'Device Descriptor List'!$A$3:$C$357,2,0),"")&amp;F138)</f>
        <v>(NOT USED)</v>
      </c>
      <c r="L138" s="332" t="str">
        <f>IF(K138="(NOT USED)","",TEXT(VLOOKUP(B138,'Component Lvl List'!$A$3:$C$135,3,0),"")&amp;C138&amp;" "&amp;TEXT(VLOOKUP(D138,'Device Descriptor List'!$A$3:$C$357,3,0),"")&amp;" "&amp;TEXT(VLOOKUP(E138,'Device Descriptor List'!$A$3:$C$357,3,0),"")&amp;F138)</f>
        <v/>
      </c>
      <c r="M138" s="333" t="s">
        <v>1672</v>
      </c>
      <c r="N138" s="333" t="str">
        <f>IF(K138="(NOT USED)","",VLOOKUP(M138,'Inputs Devices'!$A$3:$C$22,2,0))</f>
        <v/>
      </c>
      <c r="O138" s="333" t="str">
        <f>IF(K138="(NOT USED)","",VLOOKUP(M138,'Inputs Devices'!$A$3:$C$22,3,0))</f>
        <v/>
      </c>
      <c r="P138" s="333"/>
      <c r="Q138" s="333"/>
      <c r="R138" s="333"/>
      <c r="S138" s="333"/>
      <c r="T138" s="333"/>
      <c r="U138" s="333"/>
      <c r="V138" s="333"/>
      <c r="W138" s="333"/>
      <c r="X138" s="333"/>
      <c r="Y138" s="333"/>
      <c r="Z138" s="333"/>
      <c r="AA138" s="333"/>
      <c r="AB138" s="123"/>
      <c r="AC138" s="124"/>
      <c r="AD138" s="123"/>
      <c r="AE138" s="134" t="str">
        <f t="shared" si="13"/>
        <v/>
      </c>
      <c r="AF138" s="124"/>
      <c r="AG138" s="134" t="str">
        <f t="shared" si="21"/>
        <v/>
      </c>
      <c r="AH138" s="299"/>
      <c r="AI138" s="299"/>
      <c r="AJ138" s="299"/>
      <c r="AK138" s="299"/>
      <c r="AL138" s="299"/>
      <c r="AM138" s="299"/>
      <c r="AN138" s="299" t="str">
        <f t="shared" si="22"/>
        <v/>
      </c>
      <c r="AO138" s="299"/>
      <c r="AP138" s="299"/>
      <c r="AQ138" s="300"/>
      <c r="AR138" s="299"/>
    </row>
    <row r="139" spans="1:44" s="134" customFormat="1" ht="13.2" hidden="1" thickTop="1" thickBot="1" x14ac:dyDescent="0.65">
      <c r="A139" s="175">
        <f t="shared" si="20"/>
        <v>0</v>
      </c>
      <c r="B139" s="182" t="s">
        <v>1555</v>
      </c>
      <c r="C139" s="190"/>
      <c r="D139" s="183" t="s">
        <v>1555</v>
      </c>
      <c r="E139" s="191" t="s">
        <v>1555</v>
      </c>
      <c r="F139" s="192"/>
      <c r="G139" s="123"/>
      <c r="H139" s="124"/>
      <c r="I139" s="123"/>
      <c r="J139" s="327"/>
      <c r="K139" s="328" t="str">
        <f>IF(B139="Top of list","(NOT USED)",TEXT(VLOOKUP(B139,'Component Lvl List'!$A$3:$C$135,2,0),"")&amp;C139&amp;"."&amp;TEXT(VLOOKUP(D139,'Device Descriptor List'!$A$3:$C$357,2,0),"")&amp;TEXT(VLOOKUP(E139,'Device Descriptor List'!$A$3:$C$357,2,0),"")&amp;F139)</f>
        <v>(NOT USED)</v>
      </c>
      <c r="L139" s="327" t="str">
        <f>IF(K139="(NOT USED)","",TEXT(VLOOKUP(B139,'Component Lvl List'!$A$3:$C$135,3,0),"")&amp;C139&amp;" "&amp;TEXT(VLOOKUP(D139,'Device Descriptor List'!$A$3:$C$357,3,0),"")&amp;" "&amp;TEXT(VLOOKUP(E139,'Device Descriptor List'!$A$3:$C$357,3,0),"")&amp;F139)</f>
        <v/>
      </c>
      <c r="M139" s="329" t="s">
        <v>1672</v>
      </c>
      <c r="N139" s="329" t="str">
        <f>IF(K139="(NOT USED)","",VLOOKUP(M139,'Inputs Devices'!$A$3:$C$22,2,0))</f>
        <v/>
      </c>
      <c r="O139" s="329" t="str">
        <f>IF(K139="(NOT USED)","",VLOOKUP(M139,'Inputs Devices'!$A$3:$C$22,3,0))</f>
        <v/>
      </c>
      <c r="P139" s="329"/>
      <c r="Q139" s="329"/>
      <c r="R139" s="329"/>
      <c r="S139" s="329"/>
      <c r="T139" s="329"/>
      <c r="U139" s="329"/>
      <c r="V139" s="329"/>
      <c r="W139" s="329"/>
      <c r="X139" s="329"/>
      <c r="Y139" s="329"/>
      <c r="Z139" s="329"/>
      <c r="AA139" s="329"/>
      <c r="AB139" s="123"/>
      <c r="AC139" s="124"/>
      <c r="AD139" s="123"/>
      <c r="AE139" s="134" t="str">
        <f t="shared" si="13"/>
        <v/>
      </c>
      <c r="AF139" s="124"/>
      <c r="AG139" s="134" t="str">
        <f t="shared" si="21"/>
        <v/>
      </c>
      <c r="AH139" s="299"/>
      <c r="AI139" s="299"/>
      <c r="AJ139" s="299"/>
      <c r="AK139" s="299"/>
      <c r="AL139" s="299"/>
      <c r="AM139" s="299"/>
      <c r="AN139" s="299" t="str">
        <f t="shared" si="22"/>
        <v/>
      </c>
      <c r="AO139" s="299"/>
      <c r="AP139" s="299"/>
      <c r="AQ139" s="300"/>
      <c r="AR139" s="299"/>
    </row>
    <row r="140" spans="1:44" s="134" customFormat="1" ht="13.2" hidden="1" thickTop="1" thickBot="1" x14ac:dyDescent="0.65">
      <c r="A140" s="175">
        <f t="shared" si="20"/>
        <v>0</v>
      </c>
      <c r="B140" s="182" t="s">
        <v>1555</v>
      </c>
      <c r="C140" s="190"/>
      <c r="D140" s="183" t="s">
        <v>1555</v>
      </c>
      <c r="E140" s="191" t="s">
        <v>1555</v>
      </c>
      <c r="F140" s="192"/>
      <c r="G140" s="123"/>
      <c r="H140" s="124"/>
      <c r="I140" s="123"/>
      <c r="J140" s="330"/>
      <c r="K140" s="331" t="str">
        <f>IF(B140="Top of list","(NOT USED)",TEXT(VLOOKUP(B140,'Component Lvl List'!$A$3:$C$135,2,0),"")&amp;C140&amp;"."&amp;TEXT(VLOOKUP(D140,'Device Descriptor List'!$A$3:$C$357,2,0),"")&amp;TEXT(VLOOKUP(E140,'Device Descriptor List'!$A$3:$C$357,2,0),"")&amp;F140)</f>
        <v>(NOT USED)</v>
      </c>
      <c r="L140" s="332" t="str">
        <f>IF(K140="(NOT USED)","",TEXT(VLOOKUP(B140,'Component Lvl List'!$A$3:$C$135,3,0),"")&amp;C140&amp;" "&amp;TEXT(VLOOKUP(D140,'Device Descriptor List'!$A$3:$C$357,3,0),"")&amp;" "&amp;TEXT(VLOOKUP(E140,'Device Descriptor List'!$A$3:$C$357,3,0),"")&amp;F140)</f>
        <v/>
      </c>
      <c r="M140" s="333" t="s">
        <v>1672</v>
      </c>
      <c r="N140" s="333" t="str">
        <f>IF(K140="(NOT USED)","",VLOOKUP(M140,'Inputs Devices'!$A$3:$C$22,2,0))</f>
        <v/>
      </c>
      <c r="O140" s="333" t="str">
        <f>IF(K140="(NOT USED)","",VLOOKUP(M140,'Inputs Devices'!$A$3:$C$22,3,0))</f>
        <v/>
      </c>
      <c r="P140" s="333"/>
      <c r="Q140" s="333"/>
      <c r="R140" s="333"/>
      <c r="S140" s="333"/>
      <c r="T140" s="333"/>
      <c r="U140" s="333"/>
      <c r="V140" s="333"/>
      <c r="W140" s="333"/>
      <c r="X140" s="333"/>
      <c r="Y140" s="333"/>
      <c r="Z140" s="333"/>
      <c r="AA140" s="333"/>
      <c r="AB140" s="123"/>
      <c r="AC140" s="124"/>
      <c r="AD140" s="123"/>
      <c r="AE140" s="134" t="str">
        <f t="shared" si="13"/>
        <v/>
      </c>
      <c r="AF140" s="124"/>
      <c r="AG140" s="134" t="str">
        <f t="shared" si="21"/>
        <v/>
      </c>
      <c r="AH140" s="299"/>
      <c r="AI140" s="299"/>
      <c r="AJ140" s="299"/>
      <c r="AK140" s="299"/>
      <c r="AL140" s="299"/>
      <c r="AM140" s="299"/>
      <c r="AN140" s="299" t="str">
        <f t="shared" si="22"/>
        <v/>
      </c>
      <c r="AO140" s="299"/>
      <c r="AP140" s="299"/>
      <c r="AQ140" s="300"/>
      <c r="AR140" s="299"/>
    </row>
    <row r="141" spans="1:44" s="134" customFormat="1" ht="13.2" hidden="1" thickTop="1" thickBot="1" x14ac:dyDescent="0.65">
      <c r="A141" s="175">
        <f t="shared" si="20"/>
        <v>0</v>
      </c>
      <c r="B141" s="182" t="s">
        <v>1555</v>
      </c>
      <c r="C141" s="190"/>
      <c r="D141" s="183" t="s">
        <v>1555</v>
      </c>
      <c r="E141" s="191" t="s">
        <v>1555</v>
      </c>
      <c r="F141" s="192"/>
      <c r="G141" s="123"/>
      <c r="H141" s="124"/>
      <c r="I141" s="123"/>
      <c r="J141" s="327"/>
      <c r="K141" s="328" t="str">
        <f>IF(B141="Top of list","(NOT USED)",TEXT(VLOOKUP(B141,'Component Lvl List'!$A$3:$C$135,2,0),"")&amp;C141&amp;"."&amp;TEXT(VLOOKUP(D141,'Device Descriptor List'!$A$3:$C$357,2,0),"")&amp;TEXT(VLOOKUP(E141,'Device Descriptor List'!$A$3:$C$357,2,0),"")&amp;F141)</f>
        <v>(NOT USED)</v>
      </c>
      <c r="L141" s="327" t="str">
        <f>IF(K141="(NOT USED)","",TEXT(VLOOKUP(B141,'Component Lvl List'!$A$3:$C$135,3,0),"")&amp;C141&amp;" "&amp;TEXT(VLOOKUP(D141,'Device Descriptor List'!$A$3:$C$357,3,0),"")&amp;" "&amp;TEXT(VLOOKUP(E141,'Device Descriptor List'!$A$3:$C$357,3,0),"")&amp;F141)</f>
        <v/>
      </c>
      <c r="M141" s="329" t="s">
        <v>1672</v>
      </c>
      <c r="N141" s="329" t="str">
        <f>IF(K141="(NOT USED)","",VLOOKUP(M141,'Inputs Devices'!$A$3:$C$22,2,0))</f>
        <v/>
      </c>
      <c r="O141" s="329" t="str">
        <f>IF(K141="(NOT USED)","",VLOOKUP(M141,'Inputs Devices'!$A$3:$C$22,3,0))</f>
        <v/>
      </c>
      <c r="P141" s="329"/>
      <c r="Q141" s="329"/>
      <c r="R141" s="329"/>
      <c r="S141" s="329"/>
      <c r="T141" s="329"/>
      <c r="U141" s="329"/>
      <c r="V141" s="329"/>
      <c r="W141" s="329"/>
      <c r="X141" s="329"/>
      <c r="Y141" s="329"/>
      <c r="Z141" s="329"/>
      <c r="AA141" s="329"/>
      <c r="AB141" s="123"/>
      <c r="AC141" s="124"/>
      <c r="AD141" s="123"/>
      <c r="AE141" s="134" t="str">
        <f t="shared" si="13"/>
        <v/>
      </c>
      <c r="AF141" s="124"/>
      <c r="AG141" s="134" t="str">
        <f t="shared" si="21"/>
        <v/>
      </c>
      <c r="AH141" s="299"/>
      <c r="AI141" s="299"/>
      <c r="AJ141" s="299"/>
      <c r="AK141" s="299"/>
      <c r="AL141" s="299"/>
      <c r="AM141" s="299"/>
      <c r="AN141" s="299" t="str">
        <f t="shared" si="22"/>
        <v/>
      </c>
      <c r="AO141" s="299"/>
      <c r="AP141" s="299"/>
      <c r="AQ141" s="300"/>
      <c r="AR141" s="299"/>
    </row>
    <row r="142" spans="1:44" s="134" customFormat="1" ht="13.2" hidden="1" thickTop="1" thickBot="1" x14ac:dyDescent="0.65">
      <c r="A142" s="175">
        <f t="shared" si="20"/>
        <v>0</v>
      </c>
      <c r="B142" s="182" t="s">
        <v>1555</v>
      </c>
      <c r="C142" s="190"/>
      <c r="D142" s="183" t="s">
        <v>1555</v>
      </c>
      <c r="E142" s="191" t="s">
        <v>1555</v>
      </c>
      <c r="F142" s="192"/>
      <c r="G142" s="123"/>
      <c r="H142" s="124"/>
      <c r="I142" s="123"/>
      <c r="J142" s="330"/>
      <c r="K142" s="331" t="str">
        <f>IF(B142="Top of list","(NOT USED)",TEXT(VLOOKUP(B142,'Component Lvl List'!$A$3:$C$135,2,0),"")&amp;C142&amp;"."&amp;TEXT(VLOOKUP(D142,'Device Descriptor List'!$A$3:$C$357,2,0),"")&amp;TEXT(VLOOKUP(E142,'Device Descriptor List'!$A$3:$C$357,2,0),"")&amp;F142)</f>
        <v>(NOT USED)</v>
      </c>
      <c r="L142" s="332" t="str">
        <f>IF(K142="(NOT USED)","",TEXT(VLOOKUP(B142,'Component Lvl List'!$A$3:$C$135,3,0),"")&amp;C142&amp;" "&amp;TEXT(VLOOKUP(D142,'Device Descriptor List'!$A$3:$C$357,3,0),"")&amp;" "&amp;TEXT(VLOOKUP(E142,'Device Descriptor List'!$A$3:$C$357,3,0),"")&amp;F142)</f>
        <v/>
      </c>
      <c r="M142" s="333" t="s">
        <v>1672</v>
      </c>
      <c r="N142" s="333" t="str">
        <f>IF(K142="(NOT USED)","",VLOOKUP(M142,'Inputs Devices'!$A$3:$C$22,2,0))</f>
        <v/>
      </c>
      <c r="O142" s="333" t="str">
        <f>IF(K142="(NOT USED)","",VLOOKUP(M142,'Inputs Devices'!$A$3:$C$22,3,0))</f>
        <v/>
      </c>
      <c r="P142" s="333"/>
      <c r="Q142" s="333"/>
      <c r="R142" s="333"/>
      <c r="S142" s="333"/>
      <c r="T142" s="333"/>
      <c r="U142" s="333"/>
      <c r="V142" s="333"/>
      <c r="W142" s="333"/>
      <c r="X142" s="333"/>
      <c r="Y142" s="333"/>
      <c r="Z142" s="333"/>
      <c r="AA142" s="333"/>
      <c r="AB142" s="123"/>
      <c r="AC142" s="124"/>
      <c r="AD142" s="123"/>
      <c r="AE142" s="134" t="str">
        <f t="shared" si="13"/>
        <v/>
      </c>
      <c r="AF142" s="124"/>
      <c r="AG142" s="134" t="str">
        <f t="shared" si="21"/>
        <v/>
      </c>
      <c r="AH142" s="299"/>
      <c r="AI142" s="299"/>
      <c r="AJ142" s="299"/>
      <c r="AK142" s="299"/>
      <c r="AL142" s="299"/>
      <c r="AM142" s="299"/>
      <c r="AN142" s="299" t="str">
        <f t="shared" si="22"/>
        <v/>
      </c>
      <c r="AO142" s="299"/>
      <c r="AP142" s="299"/>
      <c r="AQ142" s="300"/>
      <c r="AR142" s="299"/>
    </row>
    <row r="143" spans="1:44" s="134" customFormat="1" ht="13.2" hidden="1" thickTop="1" thickBot="1" x14ac:dyDescent="0.65">
      <c r="A143" s="175">
        <f t="shared" si="20"/>
        <v>0</v>
      </c>
      <c r="B143" s="182" t="s">
        <v>1555</v>
      </c>
      <c r="C143" s="190"/>
      <c r="D143" s="183" t="s">
        <v>1555</v>
      </c>
      <c r="E143" s="191" t="s">
        <v>1555</v>
      </c>
      <c r="F143" s="192"/>
      <c r="G143" s="123"/>
      <c r="H143" s="124"/>
      <c r="I143" s="123"/>
      <c r="J143" s="327"/>
      <c r="K143" s="328" t="str">
        <f>IF(B143="Top of list","(NOT USED)",TEXT(VLOOKUP(B143,'Component Lvl List'!$A$3:$C$135,2,0),"")&amp;C143&amp;"."&amp;TEXT(VLOOKUP(D143,'Device Descriptor List'!$A$3:$C$357,2,0),"")&amp;TEXT(VLOOKUP(E143,'Device Descriptor List'!$A$3:$C$357,2,0),"")&amp;F143)</f>
        <v>(NOT USED)</v>
      </c>
      <c r="L143" s="327" t="str">
        <f>IF(K143="(NOT USED)","",TEXT(VLOOKUP(B143,'Component Lvl List'!$A$3:$C$135,3,0),"")&amp;C143&amp;" "&amp;TEXT(VLOOKUP(D143,'Device Descriptor List'!$A$3:$C$357,3,0),"")&amp;" "&amp;TEXT(VLOOKUP(E143,'Device Descriptor List'!$A$3:$C$357,3,0),"")&amp;F143)</f>
        <v/>
      </c>
      <c r="M143" s="329" t="s">
        <v>1672</v>
      </c>
      <c r="N143" s="329" t="str">
        <f>IF(K143="(NOT USED)","",VLOOKUP(M143,'Inputs Devices'!$A$3:$C$22,2,0))</f>
        <v/>
      </c>
      <c r="O143" s="329" t="str">
        <f>IF(K143="(NOT USED)","",VLOOKUP(M143,'Inputs Devices'!$A$3:$C$22,3,0))</f>
        <v/>
      </c>
      <c r="P143" s="329"/>
      <c r="Q143" s="329"/>
      <c r="R143" s="329"/>
      <c r="S143" s="329"/>
      <c r="T143" s="329"/>
      <c r="U143" s="329"/>
      <c r="V143" s="329"/>
      <c r="W143" s="329"/>
      <c r="X143" s="329"/>
      <c r="Y143" s="329"/>
      <c r="Z143" s="329"/>
      <c r="AA143" s="329"/>
      <c r="AB143" s="123"/>
      <c r="AC143" s="124"/>
      <c r="AD143" s="123"/>
      <c r="AE143" s="134" t="str">
        <f t="shared" si="13"/>
        <v/>
      </c>
      <c r="AF143" s="124"/>
      <c r="AG143" s="134" t="str">
        <f t="shared" si="21"/>
        <v/>
      </c>
      <c r="AH143" s="299"/>
      <c r="AI143" s="299"/>
      <c r="AJ143" s="299"/>
      <c r="AK143" s="299"/>
      <c r="AL143" s="299"/>
      <c r="AM143" s="299"/>
      <c r="AN143" s="299" t="str">
        <f t="shared" si="22"/>
        <v/>
      </c>
      <c r="AO143" s="299"/>
      <c r="AP143" s="299"/>
      <c r="AQ143" s="300"/>
      <c r="AR143" s="299"/>
    </row>
    <row r="144" spans="1:44" s="134" customFormat="1" ht="13.2" hidden="1" thickTop="1" thickBot="1" x14ac:dyDescent="0.65">
      <c r="A144" s="175">
        <f t="shared" si="20"/>
        <v>0</v>
      </c>
      <c r="B144" s="182" t="s">
        <v>1555</v>
      </c>
      <c r="C144" s="190"/>
      <c r="D144" s="183" t="s">
        <v>1555</v>
      </c>
      <c r="E144" s="191" t="s">
        <v>1555</v>
      </c>
      <c r="F144" s="192"/>
      <c r="G144" s="123"/>
      <c r="H144" s="124"/>
      <c r="I144" s="123"/>
      <c r="J144" s="330"/>
      <c r="K144" s="331" t="str">
        <f>IF(B144="Top of list","(NOT USED)",TEXT(VLOOKUP(B144,'Component Lvl List'!$A$3:$C$135,2,0),"")&amp;C144&amp;"."&amp;TEXT(VLOOKUP(D144,'Device Descriptor List'!$A$3:$C$357,2,0),"")&amp;TEXT(VLOOKUP(E144,'Device Descriptor List'!$A$3:$C$357,2,0),"")&amp;F144)</f>
        <v>(NOT USED)</v>
      </c>
      <c r="L144" s="332" t="str">
        <f>IF(K144="(NOT USED)","",TEXT(VLOOKUP(B144,'Component Lvl List'!$A$3:$C$135,3,0),"")&amp;C144&amp;" "&amp;TEXT(VLOOKUP(D144,'Device Descriptor List'!$A$3:$C$357,3,0),"")&amp;" "&amp;TEXT(VLOOKUP(E144,'Device Descriptor List'!$A$3:$C$357,3,0),"")&amp;F144)</f>
        <v/>
      </c>
      <c r="M144" s="333" t="s">
        <v>1672</v>
      </c>
      <c r="N144" s="333" t="str">
        <f>IF(K144="(NOT USED)","",VLOOKUP(M144,'Inputs Devices'!$A$3:$C$22,2,0))</f>
        <v/>
      </c>
      <c r="O144" s="333" t="str">
        <f>IF(K144="(NOT USED)","",VLOOKUP(M144,'Inputs Devices'!$A$3:$C$22,3,0))</f>
        <v/>
      </c>
      <c r="P144" s="333"/>
      <c r="Q144" s="333"/>
      <c r="R144" s="333"/>
      <c r="S144" s="333"/>
      <c r="T144" s="333"/>
      <c r="U144" s="333"/>
      <c r="V144" s="333"/>
      <c r="W144" s="333"/>
      <c r="X144" s="333"/>
      <c r="Y144" s="333"/>
      <c r="Z144" s="333"/>
      <c r="AA144" s="333"/>
      <c r="AB144" s="123"/>
      <c r="AC144" s="124"/>
      <c r="AD144" s="123"/>
      <c r="AE144" s="134" t="str">
        <f t="shared" si="13"/>
        <v/>
      </c>
      <c r="AF144" s="124"/>
      <c r="AG144" s="134" t="str">
        <f t="shared" si="21"/>
        <v/>
      </c>
      <c r="AH144" s="299"/>
      <c r="AI144" s="299"/>
      <c r="AJ144" s="299"/>
      <c r="AK144" s="299"/>
      <c r="AL144" s="299"/>
      <c r="AM144" s="299"/>
      <c r="AN144" s="299" t="str">
        <f t="shared" si="22"/>
        <v/>
      </c>
      <c r="AO144" s="299"/>
      <c r="AP144" s="299"/>
      <c r="AQ144" s="300"/>
      <c r="AR144" s="299"/>
    </row>
    <row r="145" spans="1:44" s="134" customFormat="1" ht="13.2" hidden="1" thickTop="1" thickBot="1" x14ac:dyDescent="0.65">
      <c r="A145" s="175">
        <f t="shared" si="20"/>
        <v>0</v>
      </c>
      <c r="B145" s="182" t="s">
        <v>1555</v>
      </c>
      <c r="C145" s="190"/>
      <c r="D145" s="183" t="s">
        <v>1555</v>
      </c>
      <c r="E145" s="191" t="s">
        <v>1555</v>
      </c>
      <c r="F145" s="192"/>
      <c r="G145" s="123"/>
      <c r="H145" s="124"/>
      <c r="I145" s="123"/>
      <c r="J145" s="327"/>
      <c r="K145" s="328" t="str">
        <f>IF(B145="Top of list","(NOT USED)",TEXT(VLOOKUP(B145,'Component Lvl List'!$A$3:$C$135,2,0),"")&amp;C145&amp;"."&amp;TEXT(VLOOKUP(D145,'Device Descriptor List'!$A$3:$C$357,2,0),"")&amp;TEXT(VLOOKUP(E145,'Device Descriptor List'!$A$3:$C$357,2,0),"")&amp;F145)</f>
        <v>(NOT USED)</v>
      </c>
      <c r="L145" s="327" t="str">
        <f>IF(K145="(NOT USED)","",TEXT(VLOOKUP(B145,'Component Lvl List'!$A$3:$C$135,3,0),"")&amp;C145&amp;" "&amp;TEXT(VLOOKUP(D145,'Device Descriptor List'!$A$3:$C$357,3,0),"")&amp;" "&amp;TEXT(VLOOKUP(E145,'Device Descriptor List'!$A$3:$C$357,3,0),"")&amp;F145)</f>
        <v/>
      </c>
      <c r="M145" s="329" t="s">
        <v>1672</v>
      </c>
      <c r="N145" s="329" t="str">
        <f>IF(K145="(NOT USED)","",VLOOKUP(M145,'Inputs Devices'!$A$3:$C$22,2,0))</f>
        <v/>
      </c>
      <c r="O145" s="329" t="str">
        <f>IF(K145="(NOT USED)","",VLOOKUP(M145,'Inputs Devices'!$A$3:$C$22,3,0))</f>
        <v/>
      </c>
      <c r="P145" s="329"/>
      <c r="Q145" s="329"/>
      <c r="R145" s="329"/>
      <c r="S145" s="329"/>
      <c r="T145" s="329"/>
      <c r="U145" s="329"/>
      <c r="V145" s="329"/>
      <c r="W145" s="329"/>
      <c r="X145" s="329"/>
      <c r="Y145" s="329"/>
      <c r="Z145" s="329"/>
      <c r="AA145" s="329"/>
      <c r="AB145" s="123"/>
      <c r="AC145" s="124"/>
      <c r="AD145" s="123"/>
      <c r="AE145" s="134" t="str">
        <f t="shared" si="13"/>
        <v/>
      </c>
      <c r="AF145" s="124"/>
      <c r="AG145" s="134" t="str">
        <f t="shared" si="21"/>
        <v/>
      </c>
      <c r="AH145" s="299"/>
      <c r="AI145" s="299"/>
      <c r="AJ145" s="299"/>
      <c r="AK145" s="299"/>
      <c r="AL145" s="299"/>
      <c r="AM145" s="299"/>
      <c r="AN145" s="299" t="str">
        <f t="shared" si="22"/>
        <v/>
      </c>
      <c r="AO145" s="299"/>
      <c r="AP145" s="299"/>
      <c r="AQ145" s="300"/>
      <c r="AR145" s="299"/>
    </row>
    <row r="146" spans="1:44" s="134" customFormat="1" ht="13.2" hidden="1" thickTop="1" thickBot="1" x14ac:dyDescent="0.65">
      <c r="A146" s="175">
        <f t="shared" si="20"/>
        <v>0</v>
      </c>
      <c r="B146" s="182" t="s">
        <v>1555</v>
      </c>
      <c r="C146" s="190"/>
      <c r="D146" s="183" t="s">
        <v>1555</v>
      </c>
      <c r="E146" s="191" t="s">
        <v>1555</v>
      </c>
      <c r="F146" s="192"/>
      <c r="G146" s="123"/>
      <c r="H146" s="124"/>
      <c r="I146" s="123"/>
      <c r="J146" s="330"/>
      <c r="K146" s="331" t="str">
        <f>IF(B146="Top of list","(NOT USED)",TEXT(VLOOKUP(B146,'Component Lvl List'!$A$3:$C$135,2,0),"")&amp;C146&amp;"."&amp;TEXT(VLOOKUP(D146,'Device Descriptor List'!$A$3:$C$357,2,0),"")&amp;TEXT(VLOOKUP(E146,'Device Descriptor List'!$A$3:$C$357,2,0),"")&amp;F146)</f>
        <v>(NOT USED)</v>
      </c>
      <c r="L146" s="332" t="str">
        <f>IF(K146="(NOT USED)","",TEXT(VLOOKUP(B146,'Component Lvl List'!$A$3:$C$135,3,0),"")&amp;C146&amp;" "&amp;TEXT(VLOOKUP(D146,'Device Descriptor List'!$A$3:$C$357,3,0),"")&amp;" "&amp;TEXT(VLOOKUP(E146,'Device Descriptor List'!$A$3:$C$357,3,0),"")&amp;F146)</f>
        <v/>
      </c>
      <c r="M146" s="333" t="s">
        <v>1672</v>
      </c>
      <c r="N146" s="333" t="str">
        <f>IF(K146="(NOT USED)","",VLOOKUP(M146,'Inputs Devices'!$A$3:$C$22,2,0))</f>
        <v/>
      </c>
      <c r="O146" s="333" t="str">
        <f>IF(K146="(NOT USED)","",VLOOKUP(M146,'Inputs Devices'!$A$3:$C$22,3,0))</f>
        <v/>
      </c>
      <c r="P146" s="333"/>
      <c r="Q146" s="333"/>
      <c r="R146" s="333"/>
      <c r="S146" s="333"/>
      <c r="T146" s="333"/>
      <c r="U146" s="333"/>
      <c r="V146" s="333"/>
      <c r="W146" s="333"/>
      <c r="X146" s="333"/>
      <c r="Y146" s="333"/>
      <c r="Z146" s="333"/>
      <c r="AA146" s="333"/>
      <c r="AB146" s="123"/>
      <c r="AC146" s="124"/>
      <c r="AD146" s="123"/>
      <c r="AE146" s="134" t="str">
        <f t="shared" si="13"/>
        <v/>
      </c>
      <c r="AF146" s="124"/>
      <c r="AG146" s="134" t="str">
        <f t="shared" si="21"/>
        <v/>
      </c>
      <c r="AH146" s="299"/>
      <c r="AI146" s="299"/>
      <c r="AJ146" s="299"/>
      <c r="AK146" s="299"/>
      <c r="AL146" s="299"/>
      <c r="AM146" s="299"/>
      <c r="AN146" s="299" t="str">
        <f t="shared" si="22"/>
        <v/>
      </c>
      <c r="AO146" s="299"/>
      <c r="AP146" s="299"/>
      <c r="AQ146" s="300"/>
      <c r="AR146" s="299"/>
    </row>
    <row r="147" spans="1:44" s="134" customFormat="1" ht="13.2" hidden="1" thickTop="1" thickBot="1" x14ac:dyDescent="0.65">
      <c r="A147" s="175">
        <f t="shared" si="20"/>
        <v>0</v>
      </c>
      <c r="B147" s="182" t="s">
        <v>1555</v>
      </c>
      <c r="C147" s="190"/>
      <c r="D147" s="183" t="s">
        <v>1555</v>
      </c>
      <c r="E147" s="191" t="s">
        <v>1555</v>
      </c>
      <c r="F147" s="192"/>
      <c r="G147" s="123"/>
      <c r="H147" s="124"/>
      <c r="I147" s="123"/>
      <c r="J147" s="327"/>
      <c r="K147" s="328" t="str">
        <f>IF(B147="Top of list","(NOT USED)",TEXT(VLOOKUP(B147,'Component Lvl List'!$A$3:$C$135,2,0),"")&amp;C147&amp;"."&amp;TEXT(VLOOKUP(D147,'Device Descriptor List'!$A$3:$C$357,2,0),"")&amp;TEXT(VLOOKUP(E147,'Device Descriptor List'!$A$3:$C$357,2,0),"")&amp;F147)</f>
        <v>(NOT USED)</v>
      </c>
      <c r="L147" s="327" t="str">
        <f>IF(K147="(NOT USED)","",TEXT(VLOOKUP(B147,'Component Lvl List'!$A$3:$C$135,3,0),"")&amp;C147&amp;" "&amp;TEXT(VLOOKUP(D147,'Device Descriptor List'!$A$3:$C$357,3,0),"")&amp;" "&amp;TEXT(VLOOKUP(E147,'Device Descriptor List'!$A$3:$C$357,3,0),"")&amp;F147)</f>
        <v/>
      </c>
      <c r="M147" s="329" t="s">
        <v>1672</v>
      </c>
      <c r="N147" s="329" t="str">
        <f>IF(K147="(NOT USED)","",VLOOKUP(M147,'Inputs Devices'!$A$3:$C$22,2,0))</f>
        <v/>
      </c>
      <c r="O147" s="329" t="str">
        <f>IF(K147="(NOT USED)","",VLOOKUP(M147,'Inputs Devices'!$A$3:$C$22,3,0))</f>
        <v/>
      </c>
      <c r="P147" s="329"/>
      <c r="Q147" s="329"/>
      <c r="R147" s="329"/>
      <c r="S147" s="329"/>
      <c r="T147" s="329"/>
      <c r="U147" s="329"/>
      <c r="V147" s="329"/>
      <c r="W147" s="329"/>
      <c r="X147" s="329"/>
      <c r="Y147" s="329"/>
      <c r="Z147" s="329"/>
      <c r="AA147" s="329"/>
      <c r="AB147" s="123"/>
      <c r="AC147" s="124"/>
      <c r="AD147" s="123"/>
      <c r="AE147" s="134" t="str">
        <f t="shared" si="13"/>
        <v/>
      </c>
      <c r="AF147" s="124"/>
      <c r="AG147" s="134" t="str">
        <f t="shared" si="21"/>
        <v/>
      </c>
      <c r="AH147" s="299"/>
      <c r="AI147" s="299"/>
      <c r="AJ147" s="299"/>
      <c r="AK147" s="299"/>
      <c r="AL147" s="299"/>
      <c r="AM147" s="299"/>
      <c r="AN147" s="299" t="str">
        <f t="shared" si="22"/>
        <v/>
      </c>
      <c r="AO147" s="299"/>
      <c r="AP147" s="299"/>
      <c r="AQ147" s="300"/>
      <c r="AR147" s="299"/>
    </row>
    <row r="148" spans="1:44" s="134" customFormat="1" ht="13.2" hidden="1" thickTop="1" thickBot="1" x14ac:dyDescent="0.65">
      <c r="A148" s="175">
        <f t="shared" si="20"/>
        <v>0</v>
      </c>
      <c r="B148" s="182" t="s">
        <v>1555</v>
      </c>
      <c r="C148" s="190"/>
      <c r="D148" s="183" t="s">
        <v>1555</v>
      </c>
      <c r="E148" s="191" t="s">
        <v>1555</v>
      </c>
      <c r="F148" s="192"/>
      <c r="G148" s="123"/>
      <c r="H148" s="124"/>
      <c r="I148" s="123"/>
      <c r="J148" s="330"/>
      <c r="K148" s="331" t="str">
        <f>IF(B148="Top of list","(NOT USED)",TEXT(VLOOKUP(B148,'Component Lvl List'!$A$3:$C$135,2,0),"")&amp;C148&amp;"."&amp;TEXT(VLOOKUP(D148,'Device Descriptor List'!$A$3:$C$357,2,0),"")&amp;TEXT(VLOOKUP(E148,'Device Descriptor List'!$A$3:$C$357,2,0),"")&amp;F148)</f>
        <v>(NOT USED)</v>
      </c>
      <c r="L148" s="332" t="str">
        <f>IF(K148="(NOT USED)","",TEXT(VLOOKUP(B148,'Component Lvl List'!$A$3:$C$135,3,0),"")&amp;C148&amp;" "&amp;TEXT(VLOOKUP(D148,'Device Descriptor List'!$A$3:$C$357,3,0),"")&amp;" "&amp;TEXT(VLOOKUP(E148,'Device Descriptor List'!$A$3:$C$357,3,0),"")&amp;F148)</f>
        <v/>
      </c>
      <c r="M148" s="333" t="s">
        <v>1672</v>
      </c>
      <c r="N148" s="333" t="str">
        <f>IF(K148="(NOT USED)","",VLOOKUP(M148,'Inputs Devices'!$A$3:$C$22,2,0))</f>
        <v/>
      </c>
      <c r="O148" s="333" t="str">
        <f>IF(K148="(NOT USED)","",VLOOKUP(M148,'Inputs Devices'!$A$3:$C$22,3,0))</f>
        <v/>
      </c>
      <c r="P148" s="333"/>
      <c r="Q148" s="333"/>
      <c r="R148" s="333"/>
      <c r="S148" s="333"/>
      <c r="T148" s="333"/>
      <c r="U148" s="333"/>
      <c r="V148" s="333"/>
      <c r="W148" s="333"/>
      <c r="X148" s="333"/>
      <c r="Y148" s="333"/>
      <c r="Z148" s="333"/>
      <c r="AA148" s="333"/>
      <c r="AB148" s="123"/>
      <c r="AC148" s="124"/>
      <c r="AD148" s="123"/>
      <c r="AE148" s="134" t="str">
        <f t="shared" ref="AE148:AE196" si="24">IF(K148="(NOT USED)","",$L$4&amp;"."&amp;K148)</f>
        <v/>
      </c>
      <c r="AF148" s="124"/>
      <c r="AG148" s="134" t="str">
        <f t="shared" si="21"/>
        <v/>
      </c>
      <c r="AH148" s="299"/>
      <c r="AI148" s="299"/>
      <c r="AJ148" s="299"/>
      <c r="AK148" s="299"/>
      <c r="AL148" s="299"/>
      <c r="AM148" s="299"/>
      <c r="AN148" s="299" t="str">
        <f t="shared" si="22"/>
        <v/>
      </c>
      <c r="AO148" s="299"/>
      <c r="AP148" s="299"/>
      <c r="AQ148" s="300"/>
      <c r="AR148" s="299"/>
    </row>
    <row r="149" spans="1:44" s="134" customFormat="1" ht="13.2" hidden="1" thickTop="1" thickBot="1" x14ac:dyDescent="0.65">
      <c r="A149" s="175">
        <f t="shared" si="20"/>
        <v>0</v>
      </c>
      <c r="B149" s="182" t="s">
        <v>1555</v>
      </c>
      <c r="C149" s="190"/>
      <c r="D149" s="183" t="s">
        <v>1555</v>
      </c>
      <c r="E149" s="191" t="s">
        <v>1555</v>
      </c>
      <c r="F149" s="192"/>
      <c r="G149" s="123"/>
      <c r="H149" s="124"/>
      <c r="I149" s="123"/>
      <c r="J149" s="327"/>
      <c r="K149" s="328" t="str">
        <f>IF(B149="Top of list","(NOT USED)",TEXT(VLOOKUP(B149,'Component Lvl List'!$A$3:$C$135,2,0),"")&amp;C149&amp;"."&amp;TEXT(VLOOKUP(D149,'Device Descriptor List'!$A$3:$C$357,2,0),"")&amp;TEXT(VLOOKUP(E149,'Device Descriptor List'!$A$3:$C$357,2,0),"")&amp;F149)</f>
        <v>(NOT USED)</v>
      </c>
      <c r="L149" s="327" t="str">
        <f>IF(K149="(NOT USED)","",TEXT(VLOOKUP(B149,'Component Lvl List'!$A$3:$C$135,3,0),"")&amp;C149&amp;" "&amp;TEXT(VLOOKUP(D149,'Device Descriptor List'!$A$3:$C$357,3,0),"")&amp;" "&amp;TEXT(VLOOKUP(E149,'Device Descriptor List'!$A$3:$C$357,3,0),"")&amp;F149)</f>
        <v/>
      </c>
      <c r="M149" s="329" t="s">
        <v>1672</v>
      </c>
      <c r="N149" s="329" t="str">
        <f>IF(K149="(NOT USED)","",VLOOKUP(M149,'Inputs Devices'!$A$3:$C$22,2,0))</f>
        <v/>
      </c>
      <c r="O149" s="329" t="str">
        <f>IF(K149="(NOT USED)","",VLOOKUP(M149,'Inputs Devices'!$A$3:$C$22,3,0))</f>
        <v/>
      </c>
      <c r="P149" s="329"/>
      <c r="Q149" s="329"/>
      <c r="R149" s="329"/>
      <c r="S149" s="329"/>
      <c r="T149" s="329"/>
      <c r="U149" s="329"/>
      <c r="V149" s="329"/>
      <c r="W149" s="329"/>
      <c r="X149" s="329"/>
      <c r="Y149" s="329"/>
      <c r="Z149" s="329"/>
      <c r="AA149" s="329"/>
      <c r="AB149" s="123"/>
      <c r="AC149" s="124"/>
      <c r="AD149" s="123"/>
      <c r="AE149" s="134" t="str">
        <f t="shared" si="24"/>
        <v/>
      </c>
      <c r="AF149" s="124"/>
      <c r="AG149" s="134" t="str">
        <f t="shared" si="21"/>
        <v/>
      </c>
      <c r="AH149" s="299"/>
      <c r="AI149" s="299"/>
      <c r="AJ149" s="299"/>
      <c r="AK149" s="299"/>
      <c r="AL149" s="299"/>
      <c r="AM149" s="299"/>
      <c r="AN149" s="299" t="str">
        <f t="shared" si="22"/>
        <v/>
      </c>
      <c r="AO149" s="299"/>
      <c r="AP149" s="299"/>
      <c r="AQ149" s="300"/>
      <c r="AR149" s="299"/>
    </row>
    <row r="150" spans="1:44" s="134" customFormat="1" ht="13.2" hidden="1" thickTop="1" thickBot="1" x14ac:dyDescent="0.65">
      <c r="A150" s="175">
        <f t="shared" si="20"/>
        <v>0</v>
      </c>
      <c r="B150" s="182" t="s">
        <v>1555</v>
      </c>
      <c r="C150" s="190"/>
      <c r="D150" s="183" t="s">
        <v>1555</v>
      </c>
      <c r="E150" s="191" t="s">
        <v>1555</v>
      </c>
      <c r="F150" s="192"/>
      <c r="G150" s="123"/>
      <c r="H150" s="124"/>
      <c r="I150" s="123"/>
      <c r="J150" s="330"/>
      <c r="K150" s="331" t="str">
        <f>IF(B150="Top of list","(NOT USED)",TEXT(VLOOKUP(B150,'Component Lvl List'!$A$3:$C$135,2,0),"")&amp;C150&amp;"."&amp;TEXT(VLOOKUP(D150,'Device Descriptor List'!$A$3:$C$357,2,0),"")&amp;TEXT(VLOOKUP(E150,'Device Descriptor List'!$A$3:$C$357,2,0),"")&amp;F150)</f>
        <v>(NOT USED)</v>
      </c>
      <c r="L150" s="332" t="str">
        <f>IF(K150="(NOT USED)","",TEXT(VLOOKUP(B150,'Component Lvl List'!$A$3:$C$135,3,0),"")&amp;C150&amp;" "&amp;TEXT(VLOOKUP(D150,'Device Descriptor List'!$A$3:$C$357,3,0),"")&amp;" "&amp;TEXT(VLOOKUP(E150,'Device Descriptor List'!$A$3:$C$357,3,0),"")&amp;F150)</f>
        <v/>
      </c>
      <c r="M150" s="333" t="s">
        <v>1672</v>
      </c>
      <c r="N150" s="333" t="str">
        <f>IF(K150="(NOT USED)","",VLOOKUP(M150,'Inputs Devices'!$A$3:$C$22,2,0))</f>
        <v/>
      </c>
      <c r="O150" s="333" t="str">
        <f>IF(K150="(NOT USED)","",VLOOKUP(M150,'Inputs Devices'!$A$3:$C$22,3,0))</f>
        <v/>
      </c>
      <c r="P150" s="333"/>
      <c r="Q150" s="333"/>
      <c r="R150" s="333"/>
      <c r="S150" s="333"/>
      <c r="T150" s="333"/>
      <c r="U150" s="333"/>
      <c r="V150" s="333"/>
      <c r="W150" s="333"/>
      <c r="X150" s="333"/>
      <c r="Y150" s="333"/>
      <c r="Z150" s="333"/>
      <c r="AA150" s="333"/>
      <c r="AB150" s="123"/>
      <c r="AC150" s="124"/>
      <c r="AD150" s="123"/>
      <c r="AE150" s="134" t="str">
        <f t="shared" si="24"/>
        <v/>
      </c>
      <c r="AF150" s="124"/>
      <c r="AG150" s="134" t="str">
        <f t="shared" si="21"/>
        <v/>
      </c>
      <c r="AH150" s="299"/>
      <c r="AI150" s="299"/>
      <c r="AJ150" s="299"/>
      <c r="AK150" s="299"/>
      <c r="AL150" s="299"/>
      <c r="AM150" s="299"/>
      <c r="AN150" s="299" t="str">
        <f t="shared" si="22"/>
        <v/>
      </c>
      <c r="AO150" s="299"/>
      <c r="AP150" s="299"/>
      <c r="AQ150" s="300"/>
      <c r="AR150" s="299"/>
    </row>
    <row r="151" spans="1:44" s="134" customFormat="1" ht="13.2" hidden="1" thickTop="1" thickBot="1" x14ac:dyDescent="0.65">
      <c r="A151" s="175">
        <f t="shared" si="20"/>
        <v>0</v>
      </c>
      <c r="B151" s="182" t="s">
        <v>1555</v>
      </c>
      <c r="C151" s="190"/>
      <c r="D151" s="183" t="s">
        <v>1555</v>
      </c>
      <c r="E151" s="191" t="s">
        <v>1555</v>
      </c>
      <c r="F151" s="192"/>
      <c r="G151" s="123"/>
      <c r="H151" s="124"/>
      <c r="I151" s="123"/>
      <c r="J151" s="327"/>
      <c r="K151" s="328" t="str">
        <f>IF(B151="Top of list","(NOT USED)",TEXT(VLOOKUP(B151,'Component Lvl List'!$A$3:$C$135,2,0),"")&amp;C151&amp;"."&amp;TEXT(VLOOKUP(D151,'Device Descriptor List'!$A$3:$C$357,2,0),"")&amp;TEXT(VLOOKUP(E151,'Device Descriptor List'!$A$3:$C$357,2,0),"")&amp;F151)</f>
        <v>(NOT USED)</v>
      </c>
      <c r="L151" s="327" t="str">
        <f>IF(K151="(NOT USED)","",TEXT(VLOOKUP(B151,'Component Lvl List'!$A$3:$C$135,3,0),"")&amp;C151&amp;" "&amp;TEXT(VLOOKUP(D151,'Device Descriptor List'!$A$3:$C$357,3,0),"")&amp;" "&amp;TEXT(VLOOKUP(E151,'Device Descriptor List'!$A$3:$C$357,3,0),"")&amp;F151)</f>
        <v/>
      </c>
      <c r="M151" s="329" t="s">
        <v>1672</v>
      </c>
      <c r="N151" s="329" t="str">
        <f>IF(K151="(NOT USED)","",VLOOKUP(M151,'Inputs Devices'!$A$3:$C$22,2,0))</f>
        <v/>
      </c>
      <c r="O151" s="329" t="str">
        <f>IF(K151="(NOT USED)","",VLOOKUP(M151,'Inputs Devices'!$A$3:$C$22,3,0))</f>
        <v/>
      </c>
      <c r="P151" s="329"/>
      <c r="Q151" s="329"/>
      <c r="R151" s="329"/>
      <c r="S151" s="329"/>
      <c r="T151" s="329"/>
      <c r="U151" s="329"/>
      <c r="V151" s="329"/>
      <c r="W151" s="329"/>
      <c r="X151" s="329"/>
      <c r="Y151" s="329"/>
      <c r="Z151" s="329"/>
      <c r="AA151" s="329"/>
      <c r="AB151" s="123"/>
      <c r="AC151" s="124"/>
      <c r="AD151" s="123"/>
      <c r="AE151" s="134" t="str">
        <f t="shared" si="24"/>
        <v/>
      </c>
      <c r="AF151" s="124"/>
      <c r="AG151" s="134" t="str">
        <f t="shared" si="21"/>
        <v/>
      </c>
      <c r="AH151" s="299"/>
      <c r="AI151" s="299"/>
      <c r="AJ151" s="299"/>
      <c r="AK151" s="299"/>
      <c r="AL151" s="299"/>
      <c r="AM151" s="299"/>
      <c r="AN151" s="299" t="str">
        <f t="shared" si="22"/>
        <v/>
      </c>
      <c r="AO151" s="299"/>
      <c r="AP151" s="299"/>
      <c r="AQ151" s="300"/>
      <c r="AR151" s="299"/>
    </row>
    <row r="152" spans="1:44" s="134" customFormat="1" ht="13.2" hidden="1" thickTop="1" thickBot="1" x14ac:dyDescent="0.65">
      <c r="A152" s="175">
        <f t="shared" si="20"/>
        <v>0</v>
      </c>
      <c r="B152" s="182" t="s">
        <v>1555</v>
      </c>
      <c r="C152" s="190"/>
      <c r="D152" s="183" t="s">
        <v>1555</v>
      </c>
      <c r="E152" s="191" t="s">
        <v>1555</v>
      </c>
      <c r="F152" s="192"/>
      <c r="G152" s="123"/>
      <c r="H152" s="124"/>
      <c r="I152" s="123"/>
      <c r="J152" s="330"/>
      <c r="K152" s="331" t="str">
        <f>IF(B152="Top of list","(NOT USED)",TEXT(VLOOKUP(B152,'Component Lvl List'!$A$3:$C$135,2,0),"")&amp;C152&amp;"."&amp;TEXT(VLOOKUP(D152,'Device Descriptor List'!$A$3:$C$357,2,0),"")&amp;TEXT(VLOOKUP(E152,'Device Descriptor List'!$A$3:$C$357,2,0),"")&amp;F152)</f>
        <v>(NOT USED)</v>
      </c>
      <c r="L152" s="332" t="str">
        <f>IF(K152="(NOT USED)","",TEXT(VLOOKUP(B152,'Component Lvl List'!$A$3:$C$135,3,0),"")&amp;C152&amp;" "&amp;TEXT(VLOOKUP(D152,'Device Descriptor List'!$A$3:$C$357,3,0),"")&amp;" "&amp;TEXT(VLOOKUP(E152,'Device Descriptor List'!$A$3:$C$357,3,0),"")&amp;F152)</f>
        <v/>
      </c>
      <c r="M152" s="333" t="s">
        <v>1672</v>
      </c>
      <c r="N152" s="333" t="str">
        <f>IF(K152="(NOT USED)","",VLOOKUP(M152,'Inputs Devices'!$A$3:$C$22,2,0))</f>
        <v/>
      </c>
      <c r="O152" s="333" t="str">
        <f>IF(K152="(NOT USED)","",VLOOKUP(M152,'Inputs Devices'!$A$3:$C$22,3,0))</f>
        <v/>
      </c>
      <c r="P152" s="333"/>
      <c r="Q152" s="333"/>
      <c r="R152" s="333"/>
      <c r="S152" s="333"/>
      <c r="T152" s="333"/>
      <c r="U152" s="333"/>
      <c r="V152" s="333"/>
      <c r="W152" s="333"/>
      <c r="X152" s="333"/>
      <c r="Y152" s="333"/>
      <c r="Z152" s="333"/>
      <c r="AA152" s="333"/>
      <c r="AB152" s="123"/>
      <c r="AC152" s="124"/>
      <c r="AD152" s="123"/>
      <c r="AE152" s="134" t="str">
        <f t="shared" si="24"/>
        <v/>
      </c>
      <c r="AF152" s="124"/>
      <c r="AG152" s="134" t="str">
        <f t="shared" si="21"/>
        <v/>
      </c>
      <c r="AH152" s="299"/>
      <c r="AI152" s="299"/>
      <c r="AJ152" s="299"/>
      <c r="AK152" s="299"/>
      <c r="AL152" s="299"/>
      <c r="AM152" s="299"/>
      <c r="AN152" s="299" t="str">
        <f t="shared" si="22"/>
        <v/>
      </c>
      <c r="AO152" s="299"/>
      <c r="AP152" s="299"/>
      <c r="AQ152" s="300"/>
      <c r="AR152" s="299"/>
    </row>
    <row r="153" spans="1:44" s="134" customFormat="1" ht="13.2" hidden="1" thickTop="1" thickBot="1" x14ac:dyDescent="0.65">
      <c r="A153" s="175">
        <f t="shared" si="20"/>
        <v>0</v>
      </c>
      <c r="B153" s="182" t="s">
        <v>1555</v>
      </c>
      <c r="C153" s="190"/>
      <c r="D153" s="183" t="s">
        <v>1555</v>
      </c>
      <c r="E153" s="191" t="s">
        <v>1555</v>
      </c>
      <c r="F153" s="192"/>
      <c r="G153" s="123"/>
      <c r="H153" s="124"/>
      <c r="I153" s="123"/>
      <c r="J153" s="327"/>
      <c r="K153" s="328" t="str">
        <f>IF(B153="Top of list","(NOT USED)",TEXT(VLOOKUP(B153,'Component Lvl List'!$A$3:$C$135,2,0),"")&amp;C153&amp;"."&amp;TEXT(VLOOKUP(D153,'Device Descriptor List'!$A$3:$C$357,2,0),"")&amp;TEXT(VLOOKUP(E153,'Device Descriptor List'!$A$3:$C$357,2,0),"")&amp;F153)</f>
        <v>(NOT USED)</v>
      </c>
      <c r="L153" s="327" t="str">
        <f>IF(K153="(NOT USED)","",TEXT(VLOOKUP(B153,'Component Lvl List'!$A$3:$C$135,3,0),"")&amp;C153&amp;" "&amp;TEXT(VLOOKUP(D153,'Device Descriptor List'!$A$3:$C$357,3,0),"")&amp;" "&amp;TEXT(VLOOKUP(E153,'Device Descriptor List'!$A$3:$C$357,3,0),"")&amp;F153)</f>
        <v/>
      </c>
      <c r="M153" s="329" t="s">
        <v>1672</v>
      </c>
      <c r="N153" s="329" t="str">
        <f>IF(K153="(NOT USED)","",VLOOKUP(M153,'Inputs Devices'!$A$3:$C$22,2,0))</f>
        <v/>
      </c>
      <c r="O153" s="329" t="str">
        <f>IF(K153="(NOT USED)","",VLOOKUP(M153,'Inputs Devices'!$A$3:$C$22,3,0))</f>
        <v/>
      </c>
      <c r="P153" s="329"/>
      <c r="Q153" s="329"/>
      <c r="R153" s="329"/>
      <c r="S153" s="329"/>
      <c r="T153" s="329"/>
      <c r="U153" s="329"/>
      <c r="V153" s="329"/>
      <c r="W153" s="329"/>
      <c r="X153" s="329"/>
      <c r="Y153" s="329"/>
      <c r="Z153" s="329"/>
      <c r="AA153" s="329"/>
      <c r="AB153" s="123"/>
      <c r="AC153" s="124"/>
      <c r="AD153" s="123"/>
      <c r="AE153" s="134" t="str">
        <f t="shared" si="24"/>
        <v/>
      </c>
      <c r="AF153" s="124"/>
      <c r="AG153" s="134" t="str">
        <f t="shared" si="21"/>
        <v/>
      </c>
      <c r="AH153" s="299"/>
      <c r="AI153" s="299"/>
      <c r="AJ153" s="299"/>
      <c r="AK153" s="299"/>
      <c r="AL153" s="299"/>
      <c r="AM153" s="299"/>
      <c r="AN153" s="299" t="str">
        <f t="shared" si="22"/>
        <v/>
      </c>
      <c r="AO153" s="299"/>
      <c r="AP153" s="299"/>
      <c r="AQ153" s="300"/>
      <c r="AR153" s="299"/>
    </row>
    <row r="154" spans="1:44" s="134" customFormat="1" ht="13.2" hidden="1" thickTop="1" thickBot="1" x14ac:dyDescent="0.65">
      <c r="A154" s="175">
        <f t="shared" si="20"/>
        <v>0</v>
      </c>
      <c r="B154" s="182" t="s">
        <v>1555</v>
      </c>
      <c r="C154" s="190"/>
      <c r="D154" s="183" t="s">
        <v>1555</v>
      </c>
      <c r="E154" s="191" t="s">
        <v>1555</v>
      </c>
      <c r="F154" s="192"/>
      <c r="G154" s="123"/>
      <c r="H154" s="124"/>
      <c r="I154" s="123"/>
      <c r="J154" s="330"/>
      <c r="K154" s="331" t="str">
        <f>IF(B154="Top of list","(NOT USED)",TEXT(VLOOKUP(B154,'Component Lvl List'!$A$3:$C$135,2,0),"")&amp;C154&amp;"."&amp;TEXT(VLOOKUP(D154,'Device Descriptor List'!$A$3:$C$357,2,0),"")&amp;TEXT(VLOOKUP(E154,'Device Descriptor List'!$A$3:$C$357,2,0),"")&amp;F154)</f>
        <v>(NOT USED)</v>
      </c>
      <c r="L154" s="332" t="str">
        <f>IF(K154="(NOT USED)","",TEXT(VLOOKUP(B154,'Component Lvl List'!$A$3:$C$135,3,0),"")&amp;C154&amp;" "&amp;TEXT(VLOOKUP(D154,'Device Descriptor List'!$A$3:$C$357,3,0),"")&amp;" "&amp;TEXT(VLOOKUP(E154,'Device Descriptor List'!$A$3:$C$357,3,0),"")&amp;F154)</f>
        <v/>
      </c>
      <c r="M154" s="333" t="s">
        <v>1672</v>
      </c>
      <c r="N154" s="333" t="str">
        <f>IF(K154="(NOT USED)","",VLOOKUP(M154,'Inputs Devices'!$A$3:$C$22,2,0))</f>
        <v/>
      </c>
      <c r="O154" s="333" t="str">
        <f>IF(K154="(NOT USED)","",VLOOKUP(M154,'Inputs Devices'!$A$3:$C$22,3,0))</f>
        <v/>
      </c>
      <c r="P154" s="333"/>
      <c r="Q154" s="333"/>
      <c r="R154" s="333"/>
      <c r="S154" s="333"/>
      <c r="T154" s="333"/>
      <c r="U154" s="333"/>
      <c r="V154" s="333"/>
      <c r="W154" s="333"/>
      <c r="X154" s="333"/>
      <c r="Y154" s="333"/>
      <c r="Z154" s="333"/>
      <c r="AA154" s="333"/>
      <c r="AB154" s="123"/>
      <c r="AC154" s="124"/>
      <c r="AD154" s="123"/>
      <c r="AE154" s="134" t="str">
        <f t="shared" si="24"/>
        <v/>
      </c>
      <c r="AF154" s="124"/>
      <c r="AG154" s="134" t="str">
        <f t="shared" si="21"/>
        <v/>
      </c>
      <c r="AH154" s="299"/>
      <c r="AI154" s="299"/>
      <c r="AJ154" s="299"/>
      <c r="AK154" s="299"/>
      <c r="AL154" s="299"/>
      <c r="AM154" s="299"/>
      <c r="AN154" s="299" t="str">
        <f t="shared" si="22"/>
        <v/>
      </c>
      <c r="AO154" s="299"/>
      <c r="AP154" s="299"/>
      <c r="AQ154" s="300"/>
      <c r="AR154" s="299"/>
    </row>
    <row r="155" spans="1:44" s="134" customFormat="1" ht="13.2" hidden="1" thickTop="1" thickBot="1" x14ac:dyDescent="0.65">
      <c r="A155" s="175">
        <f t="shared" si="20"/>
        <v>0</v>
      </c>
      <c r="B155" s="182" t="s">
        <v>1555</v>
      </c>
      <c r="C155" s="190"/>
      <c r="D155" s="183" t="s">
        <v>1555</v>
      </c>
      <c r="E155" s="191" t="s">
        <v>1555</v>
      </c>
      <c r="F155" s="192"/>
      <c r="G155" s="123"/>
      <c r="H155" s="124"/>
      <c r="I155" s="123"/>
      <c r="J155" s="327"/>
      <c r="K155" s="328" t="str">
        <f>IF(B155="Top of list","(NOT USED)",TEXT(VLOOKUP(B155,'Component Lvl List'!$A$3:$C$135,2,0),"")&amp;C155&amp;"."&amp;TEXT(VLOOKUP(D155,'Device Descriptor List'!$A$3:$C$357,2,0),"")&amp;TEXT(VLOOKUP(E155,'Device Descriptor List'!$A$3:$C$357,2,0),"")&amp;F155)</f>
        <v>(NOT USED)</v>
      </c>
      <c r="L155" s="327" t="str">
        <f>IF(K155="(NOT USED)","",TEXT(VLOOKUP(B155,'Component Lvl List'!$A$3:$C$135,3,0),"")&amp;C155&amp;" "&amp;TEXT(VLOOKUP(D155,'Device Descriptor List'!$A$3:$C$357,3,0),"")&amp;" "&amp;TEXT(VLOOKUP(E155,'Device Descriptor List'!$A$3:$C$357,3,0),"")&amp;F155)</f>
        <v/>
      </c>
      <c r="M155" s="329" t="s">
        <v>1672</v>
      </c>
      <c r="N155" s="329" t="str">
        <f>IF(K155="(NOT USED)","",VLOOKUP(M155,'Inputs Devices'!$A$3:$C$22,2,0))</f>
        <v/>
      </c>
      <c r="O155" s="329" t="str">
        <f>IF(K155="(NOT USED)","",VLOOKUP(M155,'Inputs Devices'!$A$3:$C$22,3,0))</f>
        <v/>
      </c>
      <c r="P155" s="329"/>
      <c r="Q155" s="329"/>
      <c r="R155" s="329"/>
      <c r="S155" s="329"/>
      <c r="T155" s="329"/>
      <c r="U155" s="329"/>
      <c r="V155" s="329"/>
      <c r="W155" s="329"/>
      <c r="X155" s="329"/>
      <c r="Y155" s="329"/>
      <c r="Z155" s="329"/>
      <c r="AA155" s="329"/>
      <c r="AB155" s="123"/>
      <c r="AC155" s="124"/>
      <c r="AD155" s="123"/>
      <c r="AE155" s="134" t="str">
        <f t="shared" si="24"/>
        <v/>
      </c>
      <c r="AF155" s="124"/>
      <c r="AG155" s="134" t="str">
        <f t="shared" si="21"/>
        <v/>
      </c>
      <c r="AH155" s="299"/>
      <c r="AI155" s="299"/>
      <c r="AJ155" s="299"/>
      <c r="AK155" s="299"/>
      <c r="AL155" s="299"/>
      <c r="AM155" s="299"/>
      <c r="AN155" s="299" t="str">
        <f t="shared" si="22"/>
        <v/>
      </c>
      <c r="AO155" s="299"/>
      <c r="AP155" s="299"/>
      <c r="AQ155" s="300"/>
      <c r="AR155" s="299"/>
    </row>
    <row r="156" spans="1:44" s="134" customFormat="1" ht="13.2" hidden="1" thickTop="1" thickBot="1" x14ac:dyDescent="0.65">
      <c r="A156" s="175">
        <f t="shared" si="20"/>
        <v>0</v>
      </c>
      <c r="B156" s="182" t="s">
        <v>1555</v>
      </c>
      <c r="C156" s="190"/>
      <c r="D156" s="183" t="s">
        <v>1555</v>
      </c>
      <c r="E156" s="191" t="s">
        <v>1555</v>
      </c>
      <c r="F156" s="192"/>
      <c r="G156" s="123"/>
      <c r="H156" s="124"/>
      <c r="I156" s="123"/>
      <c r="J156" s="330"/>
      <c r="K156" s="331" t="str">
        <f>IF(B156="Top of list","(NOT USED)",TEXT(VLOOKUP(B156,'Component Lvl List'!$A$3:$C$135,2,0),"")&amp;C156&amp;"."&amp;TEXT(VLOOKUP(D156,'Device Descriptor List'!$A$3:$C$357,2,0),"")&amp;TEXT(VLOOKUP(E156,'Device Descriptor List'!$A$3:$C$357,2,0),"")&amp;F156)</f>
        <v>(NOT USED)</v>
      </c>
      <c r="L156" s="332" t="str">
        <f>IF(K156="(NOT USED)","",TEXT(VLOOKUP(B156,'Component Lvl List'!$A$3:$C$135,3,0),"")&amp;C156&amp;" "&amp;TEXT(VLOOKUP(D156,'Device Descriptor List'!$A$3:$C$357,3,0),"")&amp;" "&amp;TEXT(VLOOKUP(E156,'Device Descriptor List'!$A$3:$C$357,3,0),"")&amp;F156)</f>
        <v/>
      </c>
      <c r="M156" s="333" t="s">
        <v>1672</v>
      </c>
      <c r="N156" s="333" t="str">
        <f>IF(K156="(NOT USED)","",VLOOKUP(M156,'Inputs Devices'!$A$3:$C$22,2,0))</f>
        <v/>
      </c>
      <c r="O156" s="333" t="str">
        <f>IF(K156="(NOT USED)","",VLOOKUP(M156,'Inputs Devices'!$A$3:$C$22,3,0))</f>
        <v/>
      </c>
      <c r="P156" s="333"/>
      <c r="Q156" s="333"/>
      <c r="R156" s="333"/>
      <c r="S156" s="333"/>
      <c r="T156" s="333"/>
      <c r="U156" s="333"/>
      <c r="V156" s="333"/>
      <c r="W156" s="333"/>
      <c r="X156" s="333"/>
      <c r="Y156" s="333"/>
      <c r="Z156" s="333"/>
      <c r="AA156" s="333"/>
      <c r="AB156" s="123"/>
      <c r="AC156" s="124"/>
      <c r="AD156" s="123"/>
      <c r="AE156" s="134" t="str">
        <f t="shared" si="24"/>
        <v/>
      </c>
      <c r="AF156" s="124"/>
      <c r="AG156" s="134" t="str">
        <f t="shared" si="21"/>
        <v/>
      </c>
      <c r="AH156" s="299"/>
      <c r="AI156" s="299"/>
      <c r="AJ156" s="299"/>
      <c r="AK156" s="299"/>
      <c r="AL156" s="299"/>
      <c r="AM156" s="299"/>
      <c r="AN156" s="299" t="str">
        <f t="shared" si="22"/>
        <v/>
      </c>
      <c r="AO156" s="299"/>
      <c r="AP156" s="299"/>
      <c r="AQ156" s="300"/>
      <c r="AR156" s="299"/>
    </row>
    <row r="157" spans="1:44" s="134" customFormat="1" ht="13.2" hidden="1" thickTop="1" thickBot="1" x14ac:dyDescent="0.65">
      <c r="A157" s="175">
        <f t="shared" si="20"/>
        <v>0</v>
      </c>
      <c r="B157" s="182" t="s">
        <v>1555</v>
      </c>
      <c r="C157" s="190"/>
      <c r="D157" s="183" t="s">
        <v>1555</v>
      </c>
      <c r="E157" s="191" t="s">
        <v>1555</v>
      </c>
      <c r="F157" s="192"/>
      <c r="G157" s="123"/>
      <c r="H157" s="124"/>
      <c r="I157" s="123"/>
      <c r="J157" s="327"/>
      <c r="K157" s="328" t="str">
        <f>IF(B157="Top of list","(NOT USED)",TEXT(VLOOKUP(B157,'Component Lvl List'!$A$3:$C$135,2,0),"")&amp;C157&amp;"."&amp;TEXT(VLOOKUP(D157,'Device Descriptor List'!$A$3:$C$357,2,0),"")&amp;TEXT(VLOOKUP(E157,'Device Descriptor List'!$A$3:$C$357,2,0),"")&amp;F157)</f>
        <v>(NOT USED)</v>
      </c>
      <c r="L157" s="327" t="str">
        <f>IF(K157="(NOT USED)","",TEXT(VLOOKUP(B157,'Component Lvl List'!$A$3:$C$135,3,0),"")&amp;C157&amp;" "&amp;TEXT(VLOOKUP(D157,'Device Descriptor List'!$A$3:$C$357,3,0),"")&amp;" "&amp;TEXT(VLOOKUP(E157,'Device Descriptor List'!$A$3:$C$357,3,0),"")&amp;F157)</f>
        <v/>
      </c>
      <c r="M157" s="329" t="s">
        <v>1672</v>
      </c>
      <c r="N157" s="329" t="str">
        <f>IF(K157="(NOT USED)","",VLOOKUP(M157,'Inputs Devices'!$A$3:$C$22,2,0))</f>
        <v/>
      </c>
      <c r="O157" s="329" t="str">
        <f>IF(K157="(NOT USED)","",VLOOKUP(M157,'Inputs Devices'!$A$3:$C$22,3,0))</f>
        <v/>
      </c>
      <c r="P157" s="329"/>
      <c r="Q157" s="329"/>
      <c r="R157" s="329"/>
      <c r="S157" s="329"/>
      <c r="T157" s="329"/>
      <c r="U157" s="329"/>
      <c r="V157" s="329"/>
      <c r="W157" s="329"/>
      <c r="X157" s="329"/>
      <c r="Y157" s="329"/>
      <c r="Z157" s="329"/>
      <c r="AA157" s="329"/>
      <c r="AB157" s="123"/>
      <c r="AC157" s="124"/>
      <c r="AD157" s="123"/>
      <c r="AE157" s="134" t="str">
        <f t="shared" si="24"/>
        <v/>
      </c>
      <c r="AF157" s="124"/>
      <c r="AG157" s="134" t="str">
        <f t="shared" si="21"/>
        <v/>
      </c>
      <c r="AH157" s="299"/>
      <c r="AI157" s="299"/>
      <c r="AJ157" s="299"/>
      <c r="AK157" s="299"/>
      <c r="AL157" s="299"/>
      <c r="AM157" s="299"/>
      <c r="AN157" s="299" t="str">
        <f t="shared" si="22"/>
        <v/>
      </c>
      <c r="AO157" s="299"/>
      <c r="AP157" s="299"/>
      <c r="AQ157" s="300"/>
      <c r="AR157" s="299"/>
    </row>
    <row r="158" spans="1:44" s="134" customFormat="1" ht="13.2" hidden="1" thickTop="1" thickBot="1" x14ac:dyDescent="0.65">
      <c r="A158" s="175">
        <f t="shared" si="20"/>
        <v>0</v>
      </c>
      <c r="B158" s="182" t="s">
        <v>1555</v>
      </c>
      <c r="C158" s="190"/>
      <c r="D158" s="183" t="s">
        <v>1555</v>
      </c>
      <c r="E158" s="191" t="s">
        <v>1555</v>
      </c>
      <c r="F158" s="192"/>
      <c r="G158" s="123"/>
      <c r="H158" s="124"/>
      <c r="I158" s="123"/>
      <c r="J158" s="330"/>
      <c r="K158" s="331" t="str">
        <f>IF(B158="Top of list","(NOT USED)",TEXT(VLOOKUP(B158,'Component Lvl List'!$A$3:$C$135,2,0),"")&amp;C158&amp;"."&amp;TEXT(VLOOKUP(D158,'Device Descriptor List'!$A$3:$C$357,2,0),"")&amp;TEXT(VLOOKUP(E158,'Device Descriptor List'!$A$3:$C$357,2,0),"")&amp;F158)</f>
        <v>(NOT USED)</v>
      </c>
      <c r="L158" s="332" t="str">
        <f>IF(K158="(NOT USED)","",TEXT(VLOOKUP(B158,'Component Lvl List'!$A$3:$C$135,3,0),"")&amp;C158&amp;" "&amp;TEXT(VLOOKUP(D158,'Device Descriptor List'!$A$3:$C$357,3,0),"")&amp;" "&amp;TEXT(VLOOKUP(E158,'Device Descriptor List'!$A$3:$C$357,3,0),"")&amp;F158)</f>
        <v/>
      </c>
      <c r="M158" s="333" t="s">
        <v>1672</v>
      </c>
      <c r="N158" s="333" t="str">
        <f>IF(K158="(NOT USED)","",VLOOKUP(M158,'Inputs Devices'!$A$3:$C$22,2,0))</f>
        <v/>
      </c>
      <c r="O158" s="333" t="str">
        <f>IF(K158="(NOT USED)","",VLOOKUP(M158,'Inputs Devices'!$A$3:$C$22,3,0))</f>
        <v/>
      </c>
      <c r="P158" s="333"/>
      <c r="Q158" s="333"/>
      <c r="R158" s="333"/>
      <c r="S158" s="333"/>
      <c r="T158" s="333"/>
      <c r="U158" s="333"/>
      <c r="V158" s="333"/>
      <c r="W158" s="333"/>
      <c r="X158" s="333"/>
      <c r="Y158" s="333"/>
      <c r="Z158" s="333"/>
      <c r="AA158" s="333"/>
      <c r="AB158" s="123"/>
      <c r="AC158" s="124"/>
      <c r="AD158" s="123"/>
      <c r="AE158" s="134" t="str">
        <f t="shared" si="24"/>
        <v/>
      </c>
      <c r="AF158" s="124"/>
      <c r="AG158" s="134" t="str">
        <f t="shared" si="21"/>
        <v/>
      </c>
      <c r="AH158" s="299"/>
      <c r="AI158" s="299"/>
      <c r="AJ158" s="299"/>
      <c r="AK158" s="299"/>
      <c r="AL158" s="299"/>
      <c r="AM158" s="299"/>
      <c r="AN158" s="299" t="str">
        <f t="shared" si="22"/>
        <v/>
      </c>
      <c r="AO158" s="299"/>
      <c r="AP158" s="299"/>
      <c r="AQ158" s="300"/>
      <c r="AR158" s="299"/>
    </row>
    <row r="159" spans="1:44" s="134" customFormat="1" ht="13.2" hidden="1" thickTop="1" thickBot="1" x14ac:dyDescent="0.65">
      <c r="A159" s="175">
        <f t="shared" si="20"/>
        <v>0</v>
      </c>
      <c r="B159" s="182" t="s">
        <v>1555</v>
      </c>
      <c r="C159" s="190"/>
      <c r="D159" s="183" t="s">
        <v>1555</v>
      </c>
      <c r="E159" s="191" t="s">
        <v>1555</v>
      </c>
      <c r="F159" s="192"/>
      <c r="G159" s="123"/>
      <c r="H159" s="124"/>
      <c r="I159" s="123"/>
      <c r="J159" s="330"/>
      <c r="K159" s="331" t="str">
        <f>IF(B159="Top of list","(NOT USED)",TEXT(VLOOKUP(B159,'Component Lvl List'!$A$3:$C$135,2,0),"")&amp;C159&amp;"."&amp;TEXT(VLOOKUP(D159,'Device Descriptor List'!$A$3:$C$357,2,0),"")&amp;TEXT(VLOOKUP(E159,'Device Descriptor List'!$A$3:$C$357,2,0),"")&amp;F159)</f>
        <v>(NOT USED)</v>
      </c>
      <c r="L159" s="332" t="str">
        <f>IF(K159="(NOT USED)","",TEXT(VLOOKUP(B159,'Component Lvl List'!$A$3:$C$135,3,0),"")&amp;C159&amp;" "&amp;TEXT(VLOOKUP(D159,'Device Descriptor List'!$A$3:$C$357,3,0),"")&amp;" "&amp;TEXT(VLOOKUP(E159,'Device Descriptor List'!$A$3:$C$357,3,0),"")&amp;F159)</f>
        <v/>
      </c>
      <c r="M159" s="333" t="s">
        <v>1672</v>
      </c>
      <c r="N159" s="333" t="str">
        <f>IF(K159="(NOT USED)","",VLOOKUP(M159,'Inputs Devices'!$A$3:$C$22,2,0))</f>
        <v/>
      </c>
      <c r="O159" s="333" t="str">
        <f>IF(K159="(NOT USED)","",VLOOKUP(M159,'Inputs Devices'!$A$3:$C$22,3,0))</f>
        <v/>
      </c>
      <c r="P159" s="333"/>
      <c r="Q159" s="333"/>
      <c r="R159" s="333"/>
      <c r="S159" s="333"/>
      <c r="T159" s="333"/>
      <c r="U159" s="333"/>
      <c r="V159" s="333"/>
      <c r="W159" s="333"/>
      <c r="X159" s="333"/>
      <c r="Y159" s="333"/>
      <c r="Z159" s="333"/>
      <c r="AA159" s="333"/>
      <c r="AB159" s="123"/>
      <c r="AC159" s="124"/>
      <c r="AD159" s="123"/>
      <c r="AE159" s="134" t="str">
        <f t="shared" si="24"/>
        <v/>
      </c>
      <c r="AF159" s="124"/>
      <c r="AG159" s="134" t="str">
        <f t="shared" si="21"/>
        <v/>
      </c>
      <c r="AH159" s="299"/>
      <c r="AI159" s="299"/>
      <c r="AJ159" s="299"/>
      <c r="AK159" s="299"/>
      <c r="AL159" s="299"/>
      <c r="AM159" s="299"/>
      <c r="AN159" s="299" t="str">
        <f t="shared" si="22"/>
        <v/>
      </c>
      <c r="AO159" s="299"/>
      <c r="AP159" s="299"/>
      <c r="AQ159" s="300"/>
      <c r="AR159" s="299"/>
    </row>
    <row r="160" spans="1:44" s="134" customFormat="1" ht="13.2" hidden="1" thickTop="1" thickBot="1" x14ac:dyDescent="0.65">
      <c r="A160" s="175">
        <f t="shared" si="20"/>
        <v>0</v>
      </c>
      <c r="B160" s="182" t="s">
        <v>1555</v>
      </c>
      <c r="C160" s="190"/>
      <c r="D160" s="183" t="s">
        <v>1555</v>
      </c>
      <c r="E160" s="191" t="s">
        <v>1555</v>
      </c>
      <c r="F160" s="192"/>
      <c r="G160" s="123"/>
      <c r="H160" s="124"/>
      <c r="I160" s="123"/>
      <c r="J160" s="327"/>
      <c r="K160" s="328" t="str">
        <f>IF(B160="Top of list","(NOT USED)",TEXT(VLOOKUP(B160,'Component Lvl List'!$A$3:$C$135,2,0),"")&amp;C160&amp;"."&amp;TEXT(VLOOKUP(D160,'Device Descriptor List'!$A$3:$C$357,2,0),"")&amp;TEXT(VLOOKUP(E160,'Device Descriptor List'!$A$3:$C$357,2,0),"")&amp;F160)</f>
        <v>(NOT USED)</v>
      </c>
      <c r="L160" s="327" t="str">
        <f>IF(K160="(NOT USED)","",TEXT(VLOOKUP(B160,'Component Lvl List'!$A$3:$C$135,3,0),"")&amp;C160&amp;" "&amp;TEXT(VLOOKUP(D160,'Device Descriptor List'!$A$3:$C$357,3,0),"")&amp;" "&amp;TEXT(VLOOKUP(E160,'Device Descriptor List'!$A$3:$C$357,3,0),"")&amp;F160)</f>
        <v/>
      </c>
      <c r="M160" s="329" t="s">
        <v>1672</v>
      </c>
      <c r="N160" s="329" t="str">
        <f>IF(K160="(NOT USED)","",VLOOKUP(M160,'Inputs Devices'!$A$3:$C$22,2,0))</f>
        <v/>
      </c>
      <c r="O160" s="329" t="str">
        <f>IF(K160="(NOT USED)","",VLOOKUP(M160,'Inputs Devices'!$A$3:$C$22,3,0))</f>
        <v/>
      </c>
      <c r="P160" s="329"/>
      <c r="Q160" s="329"/>
      <c r="R160" s="329"/>
      <c r="S160" s="329"/>
      <c r="T160" s="329"/>
      <c r="U160" s="329"/>
      <c r="V160" s="329"/>
      <c r="W160" s="329"/>
      <c r="X160" s="329"/>
      <c r="Y160" s="329"/>
      <c r="Z160" s="329"/>
      <c r="AA160" s="329"/>
      <c r="AB160" s="123"/>
      <c r="AC160" s="124"/>
      <c r="AD160" s="123"/>
      <c r="AE160" s="134" t="str">
        <f t="shared" si="24"/>
        <v/>
      </c>
      <c r="AF160" s="124"/>
      <c r="AG160" s="134" t="str">
        <f t="shared" si="21"/>
        <v/>
      </c>
      <c r="AH160" s="299"/>
      <c r="AI160" s="299"/>
      <c r="AJ160" s="299"/>
      <c r="AK160" s="299"/>
      <c r="AL160" s="299"/>
      <c r="AM160" s="299"/>
      <c r="AN160" s="299" t="str">
        <f t="shared" si="22"/>
        <v/>
      </c>
      <c r="AO160" s="299"/>
      <c r="AP160" s="299"/>
      <c r="AQ160" s="300"/>
      <c r="AR160" s="299"/>
    </row>
    <row r="161" spans="1:44" s="134" customFormat="1" ht="13.2" hidden="1" thickTop="1" thickBot="1" x14ac:dyDescent="0.65">
      <c r="A161" s="175">
        <f t="shared" si="20"/>
        <v>0</v>
      </c>
      <c r="B161" s="182" t="s">
        <v>1555</v>
      </c>
      <c r="C161" s="190"/>
      <c r="D161" s="183" t="s">
        <v>1555</v>
      </c>
      <c r="E161" s="191" t="s">
        <v>1555</v>
      </c>
      <c r="F161" s="192"/>
      <c r="G161" s="123"/>
      <c r="H161" s="124"/>
      <c r="I161" s="123"/>
      <c r="J161" s="330"/>
      <c r="K161" s="331" t="str">
        <f>IF(B161="Top of list","(NOT USED)",TEXT(VLOOKUP(B161,'Component Lvl List'!$A$3:$C$135,2,0),"")&amp;C161&amp;"."&amp;TEXT(VLOOKUP(D161,'Device Descriptor List'!$A$3:$C$357,2,0),"")&amp;TEXT(VLOOKUP(E161,'Device Descriptor List'!$A$3:$C$357,2,0),"")&amp;F161)</f>
        <v>(NOT USED)</v>
      </c>
      <c r="L161" s="332" t="str">
        <f>IF(K161="(NOT USED)","",TEXT(VLOOKUP(B161,'Component Lvl List'!$A$3:$C$135,3,0),"")&amp;C161&amp;" "&amp;TEXT(VLOOKUP(D161,'Device Descriptor List'!$A$3:$C$357,3,0),"")&amp;" "&amp;TEXT(VLOOKUP(E161,'Device Descriptor List'!$A$3:$C$357,3,0),"")&amp;F161)</f>
        <v/>
      </c>
      <c r="M161" s="333" t="s">
        <v>1672</v>
      </c>
      <c r="N161" s="333" t="str">
        <f>IF(K161="(NOT USED)","",VLOOKUP(M161,'Inputs Devices'!$A$3:$C$22,2,0))</f>
        <v/>
      </c>
      <c r="O161" s="333" t="str">
        <f>IF(K161="(NOT USED)","",VLOOKUP(M161,'Inputs Devices'!$A$3:$C$22,3,0))</f>
        <v/>
      </c>
      <c r="P161" s="333"/>
      <c r="Q161" s="333"/>
      <c r="R161" s="333"/>
      <c r="S161" s="333"/>
      <c r="T161" s="333"/>
      <c r="U161" s="333"/>
      <c r="V161" s="333"/>
      <c r="W161" s="333"/>
      <c r="X161" s="333"/>
      <c r="Y161" s="333"/>
      <c r="Z161" s="333"/>
      <c r="AA161" s="333"/>
      <c r="AB161" s="123"/>
      <c r="AC161" s="124"/>
      <c r="AD161" s="123"/>
      <c r="AE161" s="134" t="str">
        <f t="shared" si="24"/>
        <v/>
      </c>
      <c r="AF161" s="124"/>
      <c r="AG161" s="134" t="str">
        <f t="shared" si="21"/>
        <v/>
      </c>
      <c r="AH161" s="299"/>
      <c r="AI161" s="299"/>
      <c r="AJ161" s="299"/>
      <c r="AK161" s="299"/>
      <c r="AL161" s="299"/>
      <c r="AM161" s="299"/>
      <c r="AN161" s="299" t="str">
        <f t="shared" si="22"/>
        <v/>
      </c>
      <c r="AO161" s="299"/>
      <c r="AP161" s="299"/>
      <c r="AQ161" s="300"/>
      <c r="AR161" s="299"/>
    </row>
    <row r="162" spans="1:44" s="134" customFormat="1" ht="13.2" hidden="1" thickTop="1" thickBot="1" x14ac:dyDescent="0.65">
      <c r="A162" s="175">
        <f t="shared" si="20"/>
        <v>0</v>
      </c>
      <c r="B162" s="182" t="s">
        <v>1555</v>
      </c>
      <c r="C162" s="190"/>
      <c r="D162" s="183" t="s">
        <v>1555</v>
      </c>
      <c r="E162" s="191" t="s">
        <v>1555</v>
      </c>
      <c r="F162" s="192"/>
      <c r="G162" s="123"/>
      <c r="H162" s="124"/>
      <c r="I162" s="123"/>
      <c r="J162" s="327"/>
      <c r="K162" s="328" t="str">
        <f>IF(B162="Top of list","(NOT USED)",TEXT(VLOOKUP(B162,'Component Lvl List'!$A$3:$C$135,2,0),"")&amp;C162&amp;"."&amp;TEXT(VLOOKUP(D162,'Device Descriptor List'!$A$3:$C$357,2,0),"")&amp;TEXT(VLOOKUP(E162,'Device Descriptor List'!$A$3:$C$357,2,0),"")&amp;F162)</f>
        <v>(NOT USED)</v>
      </c>
      <c r="L162" s="327" t="str">
        <f>IF(K162="(NOT USED)","",TEXT(VLOOKUP(B162,'Component Lvl List'!$A$3:$C$135,3,0),"")&amp;C162&amp;" "&amp;TEXT(VLOOKUP(D162,'Device Descriptor List'!$A$3:$C$357,3,0),"")&amp;" "&amp;TEXT(VLOOKUP(E162,'Device Descriptor List'!$A$3:$C$357,3,0),"")&amp;F162)</f>
        <v/>
      </c>
      <c r="M162" s="329" t="s">
        <v>1672</v>
      </c>
      <c r="N162" s="329" t="str">
        <f>IF(K162="(NOT USED)","",VLOOKUP(M162,'Inputs Devices'!$A$3:$C$22,2,0))</f>
        <v/>
      </c>
      <c r="O162" s="329" t="str">
        <f>IF(K162="(NOT USED)","",VLOOKUP(M162,'Inputs Devices'!$A$3:$C$22,3,0))</f>
        <v/>
      </c>
      <c r="P162" s="329"/>
      <c r="Q162" s="329"/>
      <c r="R162" s="329"/>
      <c r="S162" s="329"/>
      <c r="T162" s="329"/>
      <c r="U162" s="329"/>
      <c r="V162" s="329"/>
      <c r="W162" s="329"/>
      <c r="X162" s="329"/>
      <c r="Y162" s="329"/>
      <c r="Z162" s="329"/>
      <c r="AA162" s="329"/>
      <c r="AB162" s="123"/>
      <c r="AC162" s="124"/>
      <c r="AD162" s="123"/>
      <c r="AE162" s="134" t="str">
        <f t="shared" si="24"/>
        <v/>
      </c>
      <c r="AF162" s="124"/>
      <c r="AG162" s="134" t="str">
        <f t="shared" si="21"/>
        <v/>
      </c>
      <c r="AH162" s="299"/>
      <c r="AI162" s="299"/>
      <c r="AJ162" s="299"/>
      <c r="AK162" s="299"/>
      <c r="AL162" s="299"/>
      <c r="AM162" s="299"/>
      <c r="AN162" s="299" t="str">
        <f t="shared" si="22"/>
        <v/>
      </c>
      <c r="AO162" s="299"/>
      <c r="AP162" s="299"/>
      <c r="AQ162" s="300"/>
      <c r="AR162" s="299"/>
    </row>
    <row r="163" spans="1:44" s="134" customFormat="1" ht="13.2" hidden="1" thickTop="1" thickBot="1" x14ac:dyDescent="0.65">
      <c r="A163" s="175">
        <f t="shared" si="20"/>
        <v>0</v>
      </c>
      <c r="B163" s="182" t="s">
        <v>1555</v>
      </c>
      <c r="C163" s="190"/>
      <c r="D163" s="183" t="s">
        <v>1555</v>
      </c>
      <c r="E163" s="191" t="s">
        <v>1555</v>
      </c>
      <c r="F163" s="192"/>
      <c r="G163" s="123"/>
      <c r="H163" s="124"/>
      <c r="I163" s="123"/>
      <c r="J163" s="330"/>
      <c r="K163" s="331" t="str">
        <f>IF(B163="Top of list","(NOT USED)",TEXT(VLOOKUP(B163,'Component Lvl List'!$A$3:$C$135,2,0),"")&amp;C163&amp;"."&amp;TEXT(VLOOKUP(D163,'Device Descriptor List'!$A$3:$C$357,2,0),"")&amp;TEXT(VLOOKUP(E163,'Device Descriptor List'!$A$3:$C$357,2,0),"")&amp;F163)</f>
        <v>(NOT USED)</v>
      </c>
      <c r="L163" s="332" t="str">
        <f>IF(K163="(NOT USED)","",TEXT(VLOOKUP(B163,'Component Lvl List'!$A$3:$C$135,3,0),"")&amp;C163&amp;" "&amp;TEXT(VLOOKUP(D163,'Device Descriptor List'!$A$3:$C$357,3,0),"")&amp;" "&amp;TEXT(VLOOKUP(E163,'Device Descriptor List'!$A$3:$C$357,3,0),"")&amp;F163)</f>
        <v/>
      </c>
      <c r="M163" s="333" t="s">
        <v>1672</v>
      </c>
      <c r="N163" s="333" t="str">
        <f>IF(K163="(NOT USED)","",VLOOKUP(M163,'Inputs Devices'!$A$3:$C$22,2,0))</f>
        <v/>
      </c>
      <c r="O163" s="333" t="str">
        <f>IF(K163="(NOT USED)","",VLOOKUP(M163,'Inputs Devices'!$A$3:$C$22,3,0))</f>
        <v/>
      </c>
      <c r="P163" s="333"/>
      <c r="Q163" s="333"/>
      <c r="R163" s="333"/>
      <c r="S163" s="333"/>
      <c r="T163" s="333"/>
      <c r="U163" s="333"/>
      <c r="V163" s="333"/>
      <c r="W163" s="333"/>
      <c r="X163" s="333"/>
      <c r="Y163" s="333"/>
      <c r="Z163" s="333"/>
      <c r="AA163" s="333"/>
      <c r="AB163" s="123"/>
      <c r="AC163" s="124"/>
      <c r="AD163" s="123"/>
      <c r="AE163" s="134" t="str">
        <f t="shared" si="24"/>
        <v/>
      </c>
      <c r="AF163" s="124"/>
      <c r="AG163" s="134" t="str">
        <f t="shared" si="21"/>
        <v/>
      </c>
      <c r="AH163" s="299"/>
      <c r="AI163" s="299"/>
      <c r="AJ163" s="299"/>
      <c r="AK163" s="299"/>
      <c r="AL163" s="299"/>
      <c r="AM163" s="299"/>
      <c r="AN163" s="299" t="str">
        <f t="shared" si="22"/>
        <v/>
      </c>
      <c r="AO163" s="299"/>
      <c r="AP163" s="299"/>
      <c r="AQ163" s="300"/>
      <c r="AR163" s="299"/>
    </row>
    <row r="164" spans="1:44" s="134" customFormat="1" ht="13.2" hidden="1" thickTop="1" thickBot="1" x14ac:dyDescent="0.65">
      <c r="A164" s="175">
        <f t="shared" si="20"/>
        <v>0</v>
      </c>
      <c r="B164" s="182" t="s">
        <v>1555</v>
      </c>
      <c r="C164" s="190"/>
      <c r="D164" s="183" t="s">
        <v>1555</v>
      </c>
      <c r="E164" s="191" t="s">
        <v>1555</v>
      </c>
      <c r="F164" s="192"/>
      <c r="G164" s="123"/>
      <c r="H164" s="124"/>
      <c r="I164" s="123"/>
      <c r="J164" s="327"/>
      <c r="K164" s="328" t="str">
        <f>IF(B164="Top of list","(NOT USED)",TEXT(VLOOKUP(B164,'Component Lvl List'!$A$3:$C$135,2,0),"")&amp;C164&amp;"."&amp;TEXT(VLOOKUP(D164,'Device Descriptor List'!$A$3:$C$357,2,0),"")&amp;TEXT(VLOOKUP(E164,'Device Descriptor List'!$A$3:$C$357,2,0),"")&amp;F164)</f>
        <v>(NOT USED)</v>
      </c>
      <c r="L164" s="327" t="str">
        <f>IF(K164="(NOT USED)","",TEXT(VLOOKUP(B164,'Component Lvl List'!$A$3:$C$135,3,0),"")&amp;C164&amp;" "&amp;TEXT(VLOOKUP(D164,'Device Descriptor List'!$A$3:$C$357,3,0),"")&amp;" "&amp;TEXT(VLOOKUP(E164,'Device Descriptor List'!$A$3:$C$357,3,0),"")&amp;F164)</f>
        <v/>
      </c>
      <c r="M164" s="329" t="s">
        <v>1672</v>
      </c>
      <c r="N164" s="329" t="str">
        <f>IF(K164="(NOT USED)","",VLOOKUP(M164,'Inputs Devices'!$A$3:$C$22,2,0))</f>
        <v/>
      </c>
      <c r="O164" s="329" t="str">
        <f>IF(K164="(NOT USED)","",VLOOKUP(M164,'Inputs Devices'!$A$3:$C$22,3,0))</f>
        <v/>
      </c>
      <c r="P164" s="329"/>
      <c r="Q164" s="329"/>
      <c r="R164" s="329"/>
      <c r="S164" s="329"/>
      <c r="T164" s="329"/>
      <c r="U164" s="329"/>
      <c r="V164" s="329"/>
      <c r="W164" s="329"/>
      <c r="X164" s="329"/>
      <c r="Y164" s="329"/>
      <c r="Z164" s="329"/>
      <c r="AA164" s="329"/>
      <c r="AB164" s="123"/>
      <c r="AC164" s="124"/>
      <c r="AD164" s="123"/>
      <c r="AE164" s="134" t="str">
        <f t="shared" si="24"/>
        <v/>
      </c>
      <c r="AF164" s="124"/>
      <c r="AG164" s="134" t="str">
        <f t="shared" si="21"/>
        <v/>
      </c>
      <c r="AH164" s="299"/>
      <c r="AI164" s="299"/>
      <c r="AJ164" s="299"/>
      <c r="AK164" s="299"/>
      <c r="AL164" s="299"/>
      <c r="AM164" s="299"/>
      <c r="AN164" s="299" t="str">
        <f t="shared" si="22"/>
        <v/>
      </c>
      <c r="AO164" s="299"/>
      <c r="AP164" s="299"/>
      <c r="AQ164" s="300"/>
      <c r="AR164" s="299"/>
    </row>
    <row r="165" spans="1:44" s="134" customFormat="1" ht="13.2" hidden="1" thickTop="1" thickBot="1" x14ac:dyDescent="0.65">
      <c r="A165" s="175">
        <f t="shared" si="20"/>
        <v>0</v>
      </c>
      <c r="B165" s="182" t="s">
        <v>1555</v>
      </c>
      <c r="C165" s="190"/>
      <c r="D165" s="183" t="s">
        <v>1555</v>
      </c>
      <c r="E165" s="191" t="s">
        <v>1555</v>
      </c>
      <c r="F165" s="192"/>
      <c r="G165" s="123"/>
      <c r="H165" s="124"/>
      <c r="I165" s="123"/>
      <c r="J165" s="330"/>
      <c r="K165" s="331" t="str">
        <f>IF(B165="Top of list","(NOT USED)",TEXT(VLOOKUP(B165,'Component Lvl List'!$A$3:$C$135,2,0),"")&amp;C165&amp;"."&amp;TEXT(VLOOKUP(D165,'Device Descriptor List'!$A$3:$C$357,2,0),"")&amp;TEXT(VLOOKUP(E165,'Device Descriptor List'!$A$3:$C$357,2,0),"")&amp;F165)</f>
        <v>(NOT USED)</v>
      </c>
      <c r="L165" s="332" t="str">
        <f>IF(K165="(NOT USED)","",TEXT(VLOOKUP(B165,'Component Lvl List'!$A$3:$C$135,3,0),"")&amp;C165&amp;" "&amp;TEXT(VLOOKUP(D165,'Device Descriptor List'!$A$3:$C$357,3,0),"")&amp;" "&amp;TEXT(VLOOKUP(E165,'Device Descriptor List'!$A$3:$C$357,3,0),"")&amp;F165)</f>
        <v/>
      </c>
      <c r="M165" s="333" t="s">
        <v>1672</v>
      </c>
      <c r="N165" s="333" t="str">
        <f>IF(K165="(NOT USED)","",VLOOKUP(M165,'Inputs Devices'!$A$3:$C$22,2,0))</f>
        <v/>
      </c>
      <c r="O165" s="333" t="str">
        <f>IF(K165="(NOT USED)","",VLOOKUP(M165,'Inputs Devices'!$A$3:$C$22,3,0))</f>
        <v/>
      </c>
      <c r="P165" s="333"/>
      <c r="Q165" s="333"/>
      <c r="R165" s="333"/>
      <c r="S165" s="333"/>
      <c r="T165" s="333"/>
      <c r="U165" s="333"/>
      <c r="V165" s="333"/>
      <c r="W165" s="333"/>
      <c r="X165" s="333"/>
      <c r="Y165" s="333"/>
      <c r="Z165" s="333"/>
      <c r="AA165" s="333"/>
      <c r="AB165" s="123"/>
      <c r="AC165" s="124"/>
      <c r="AD165" s="123"/>
      <c r="AE165" s="134" t="str">
        <f t="shared" si="24"/>
        <v/>
      </c>
      <c r="AF165" s="124"/>
      <c r="AG165" s="134" t="str">
        <f t="shared" si="21"/>
        <v/>
      </c>
      <c r="AH165" s="299"/>
      <c r="AI165" s="299"/>
      <c r="AJ165" s="299"/>
      <c r="AK165" s="299"/>
      <c r="AL165" s="299"/>
      <c r="AM165" s="299"/>
      <c r="AN165" s="299" t="str">
        <f t="shared" si="22"/>
        <v/>
      </c>
      <c r="AO165" s="299"/>
      <c r="AP165" s="299"/>
      <c r="AQ165" s="300"/>
      <c r="AR165" s="299"/>
    </row>
    <row r="166" spans="1:44" s="134" customFormat="1" ht="13.2" hidden="1" thickTop="1" thickBot="1" x14ac:dyDescent="0.65">
      <c r="A166" s="175">
        <f t="shared" si="20"/>
        <v>0</v>
      </c>
      <c r="B166" s="182" t="s">
        <v>1555</v>
      </c>
      <c r="C166" s="190"/>
      <c r="D166" s="183" t="s">
        <v>1555</v>
      </c>
      <c r="E166" s="191" t="s">
        <v>1555</v>
      </c>
      <c r="F166" s="192"/>
      <c r="G166" s="123"/>
      <c r="H166" s="124"/>
      <c r="I166" s="123"/>
      <c r="J166" s="327"/>
      <c r="K166" s="328" t="str">
        <f>IF(B166="Top of list","(NOT USED)",TEXT(VLOOKUP(B166,'Component Lvl List'!$A$3:$C$135,2,0),"")&amp;C166&amp;"."&amp;TEXT(VLOOKUP(D166,'Device Descriptor List'!$A$3:$C$357,2,0),"")&amp;TEXT(VLOOKUP(E166,'Device Descriptor List'!$A$3:$C$357,2,0),"")&amp;F166)</f>
        <v>(NOT USED)</v>
      </c>
      <c r="L166" s="327" t="str">
        <f>IF(K166="(NOT USED)","",TEXT(VLOOKUP(B166,'Component Lvl List'!$A$3:$C$135,3,0),"")&amp;C166&amp;" "&amp;TEXT(VLOOKUP(D166,'Device Descriptor List'!$A$3:$C$357,3,0),"")&amp;" "&amp;TEXT(VLOOKUP(E166,'Device Descriptor List'!$A$3:$C$357,3,0),"")&amp;F166)</f>
        <v/>
      </c>
      <c r="M166" s="329" t="s">
        <v>1672</v>
      </c>
      <c r="N166" s="329" t="str">
        <f>IF(K166="(NOT USED)","",VLOOKUP(M166,'Inputs Devices'!$A$3:$C$22,2,0))</f>
        <v/>
      </c>
      <c r="O166" s="329" t="str">
        <f>IF(K166="(NOT USED)","",VLOOKUP(M166,'Inputs Devices'!$A$3:$C$22,3,0))</f>
        <v/>
      </c>
      <c r="P166" s="329"/>
      <c r="Q166" s="329"/>
      <c r="R166" s="329"/>
      <c r="S166" s="329"/>
      <c r="T166" s="329"/>
      <c r="U166" s="329"/>
      <c r="V166" s="329"/>
      <c r="W166" s="329"/>
      <c r="X166" s="329"/>
      <c r="Y166" s="329"/>
      <c r="Z166" s="329"/>
      <c r="AA166" s="329"/>
      <c r="AB166" s="123"/>
      <c r="AC166" s="124"/>
      <c r="AD166" s="123"/>
      <c r="AE166" s="134" t="str">
        <f t="shared" si="24"/>
        <v/>
      </c>
      <c r="AF166" s="124"/>
      <c r="AG166" s="134" t="str">
        <f t="shared" si="21"/>
        <v/>
      </c>
      <c r="AH166" s="299"/>
      <c r="AI166" s="299"/>
      <c r="AJ166" s="299"/>
      <c r="AK166" s="299"/>
      <c r="AL166" s="299"/>
      <c r="AM166" s="299"/>
      <c r="AN166" s="299" t="str">
        <f t="shared" si="22"/>
        <v/>
      </c>
      <c r="AO166" s="299"/>
      <c r="AP166" s="299"/>
      <c r="AQ166" s="300"/>
      <c r="AR166" s="299"/>
    </row>
    <row r="167" spans="1:44" s="134" customFormat="1" ht="13.2" hidden="1" thickTop="1" thickBot="1" x14ac:dyDescent="0.65">
      <c r="A167" s="175">
        <f t="shared" si="20"/>
        <v>0</v>
      </c>
      <c r="B167" s="182" t="s">
        <v>1555</v>
      </c>
      <c r="C167" s="190"/>
      <c r="D167" s="183" t="s">
        <v>1555</v>
      </c>
      <c r="E167" s="191" t="s">
        <v>1555</v>
      </c>
      <c r="F167" s="192"/>
      <c r="G167" s="123"/>
      <c r="H167" s="124"/>
      <c r="I167" s="123"/>
      <c r="J167" s="330"/>
      <c r="K167" s="331" t="str">
        <f>IF(B167="Top of list","(NOT USED)",TEXT(VLOOKUP(B167,'Component Lvl List'!$A$3:$C$135,2,0),"")&amp;C167&amp;"."&amp;TEXT(VLOOKUP(D167,'Device Descriptor List'!$A$3:$C$357,2,0),"")&amp;TEXT(VLOOKUP(E167,'Device Descriptor List'!$A$3:$C$357,2,0),"")&amp;F167)</f>
        <v>(NOT USED)</v>
      </c>
      <c r="L167" s="332" t="str">
        <f>IF(K167="(NOT USED)","",TEXT(VLOOKUP(B167,'Component Lvl List'!$A$3:$C$135,3,0),"")&amp;C167&amp;" "&amp;TEXT(VLOOKUP(D167,'Device Descriptor List'!$A$3:$C$357,3,0),"")&amp;" "&amp;TEXT(VLOOKUP(E167,'Device Descriptor List'!$A$3:$C$357,3,0),"")&amp;F167)</f>
        <v/>
      </c>
      <c r="M167" s="333" t="s">
        <v>1672</v>
      </c>
      <c r="N167" s="333" t="str">
        <f>IF(K167="(NOT USED)","",VLOOKUP(M167,'Inputs Devices'!$A$3:$C$22,2,0))</f>
        <v/>
      </c>
      <c r="O167" s="333" t="str">
        <f>IF(K167="(NOT USED)","",VLOOKUP(M167,'Inputs Devices'!$A$3:$C$22,3,0))</f>
        <v/>
      </c>
      <c r="P167" s="333"/>
      <c r="Q167" s="333"/>
      <c r="R167" s="333"/>
      <c r="S167" s="333"/>
      <c r="T167" s="333"/>
      <c r="U167" s="333"/>
      <c r="V167" s="333"/>
      <c r="W167" s="333"/>
      <c r="X167" s="333"/>
      <c r="Y167" s="333"/>
      <c r="Z167" s="333"/>
      <c r="AA167" s="333"/>
      <c r="AB167" s="123"/>
      <c r="AC167" s="124"/>
      <c r="AD167" s="123"/>
      <c r="AE167" s="134" t="str">
        <f t="shared" si="24"/>
        <v/>
      </c>
      <c r="AF167" s="124"/>
      <c r="AG167" s="134" t="str">
        <f t="shared" si="21"/>
        <v/>
      </c>
      <c r="AH167" s="299"/>
      <c r="AI167" s="299"/>
      <c r="AJ167" s="299"/>
      <c r="AK167" s="299"/>
      <c r="AL167" s="299"/>
      <c r="AM167" s="299"/>
      <c r="AN167" s="299" t="str">
        <f t="shared" si="22"/>
        <v/>
      </c>
      <c r="AO167" s="299"/>
      <c r="AP167" s="299"/>
      <c r="AQ167" s="300"/>
      <c r="AR167" s="299"/>
    </row>
    <row r="168" spans="1:44" s="134" customFormat="1" ht="13.2" hidden="1" thickTop="1" thickBot="1" x14ac:dyDescent="0.65">
      <c r="A168" s="175">
        <f t="shared" si="20"/>
        <v>0</v>
      </c>
      <c r="B168" s="182" t="s">
        <v>1555</v>
      </c>
      <c r="C168" s="190"/>
      <c r="D168" s="183" t="s">
        <v>1555</v>
      </c>
      <c r="E168" s="191" t="s">
        <v>1555</v>
      </c>
      <c r="F168" s="192"/>
      <c r="G168" s="123"/>
      <c r="H168" s="124"/>
      <c r="I168" s="123"/>
      <c r="J168" s="327"/>
      <c r="K168" s="328" t="str">
        <f>IF(B168="Top of list","(NOT USED)",TEXT(VLOOKUP(B168,'Component Lvl List'!$A$3:$C$135,2,0),"")&amp;C168&amp;"."&amp;TEXT(VLOOKUP(D168,'Device Descriptor List'!$A$3:$C$357,2,0),"")&amp;TEXT(VLOOKUP(E168,'Device Descriptor List'!$A$3:$C$357,2,0),"")&amp;F168)</f>
        <v>(NOT USED)</v>
      </c>
      <c r="L168" s="327" t="str">
        <f>IF(K168="(NOT USED)","",TEXT(VLOOKUP(B168,'Component Lvl List'!$A$3:$C$135,3,0),"")&amp;C168&amp;" "&amp;TEXT(VLOOKUP(D168,'Device Descriptor List'!$A$3:$C$357,3,0),"")&amp;" "&amp;TEXT(VLOOKUP(E168,'Device Descriptor List'!$A$3:$C$357,3,0),"")&amp;F168)</f>
        <v/>
      </c>
      <c r="M168" s="329" t="s">
        <v>1672</v>
      </c>
      <c r="N168" s="329" t="str">
        <f>IF(K168="(NOT USED)","",VLOOKUP(M168,'Inputs Devices'!$A$3:$C$22,2,0))</f>
        <v/>
      </c>
      <c r="O168" s="329" t="str">
        <f>IF(K168="(NOT USED)","",VLOOKUP(M168,'Inputs Devices'!$A$3:$C$22,3,0))</f>
        <v/>
      </c>
      <c r="P168" s="329"/>
      <c r="Q168" s="329"/>
      <c r="R168" s="329"/>
      <c r="S168" s="329"/>
      <c r="T168" s="329"/>
      <c r="U168" s="329"/>
      <c r="V168" s="329"/>
      <c r="W168" s="329"/>
      <c r="X168" s="329"/>
      <c r="Y168" s="329"/>
      <c r="Z168" s="329"/>
      <c r="AA168" s="329"/>
      <c r="AB168" s="123"/>
      <c r="AC168" s="124"/>
      <c r="AD168" s="123"/>
      <c r="AE168" s="134" t="str">
        <f t="shared" si="24"/>
        <v/>
      </c>
      <c r="AF168" s="124"/>
      <c r="AG168" s="134" t="str">
        <f t="shared" si="21"/>
        <v/>
      </c>
      <c r="AH168" s="299"/>
      <c r="AI168" s="299"/>
      <c r="AJ168" s="299"/>
      <c r="AK168" s="299"/>
      <c r="AL168" s="299"/>
      <c r="AM168" s="299"/>
      <c r="AN168" s="299" t="str">
        <f t="shared" si="22"/>
        <v/>
      </c>
      <c r="AO168" s="299"/>
      <c r="AP168" s="299"/>
      <c r="AQ168" s="300"/>
      <c r="AR168" s="299"/>
    </row>
    <row r="169" spans="1:44" s="134" customFormat="1" ht="13.2" hidden="1" thickTop="1" thickBot="1" x14ac:dyDescent="0.65">
      <c r="A169" s="175">
        <f t="shared" si="20"/>
        <v>0</v>
      </c>
      <c r="B169" s="182" t="s">
        <v>1555</v>
      </c>
      <c r="C169" s="190"/>
      <c r="D169" s="183" t="s">
        <v>1555</v>
      </c>
      <c r="E169" s="191" t="s">
        <v>1555</v>
      </c>
      <c r="F169" s="192"/>
      <c r="G169" s="123"/>
      <c r="H169" s="124"/>
      <c r="I169" s="123"/>
      <c r="J169" s="330"/>
      <c r="K169" s="331" t="str">
        <f>IF(B169="Top of list","(NOT USED)",TEXT(VLOOKUP(B169,'Component Lvl List'!$A$3:$C$135,2,0),"")&amp;C169&amp;"."&amp;TEXT(VLOOKUP(D169,'Device Descriptor List'!$A$3:$C$357,2,0),"")&amp;TEXT(VLOOKUP(E169,'Device Descriptor List'!$A$3:$C$357,2,0),"")&amp;F169)</f>
        <v>(NOT USED)</v>
      </c>
      <c r="L169" s="332" t="str">
        <f>IF(K169="(NOT USED)","",TEXT(VLOOKUP(B169,'Component Lvl List'!$A$3:$C$135,3,0),"")&amp;C169&amp;" "&amp;TEXT(VLOOKUP(D169,'Device Descriptor List'!$A$3:$C$357,3,0),"")&amp;" "&amp;TEXT(VLOOKUP(E169,'Device Descriptor List'!$A$3:$C$357,3,0),"")&amp;F169)</f>
        <v/>
      </c>
      <c r="M169" s="333" t="s">
        <v>1672</v>
      </c>
      <c r="N169" s="333" t="str">
        <f>IF(K169="(NOT USED)","",VLOOKUP(M169,'Inputs Devices'!$A$3:$C$22,2,0))</f>
        <v/>
      </c>
      <c r="O169" s="333" t="str">
        <f>IF(K169="(NOT USED)","",VLOOKUP(M169,'Inputs Devices'!$A$3:$C$22,3,0))</f>
        <v/>
      </c>
      <c r="P169" s="333"/>
      <c r="Q169" s="333"/>
      <c r="R169" s="333"/>
      <c r="S169" s="333"/>
      <c r="T169" s="333"/>
      <c r="U169" s="333"/>
      <c r="V169" s="333"/>
      <c r="W169" s="333"/>
      <c r="X169" s="333"/>
      <c r="Y169" s="333"/>
      <c r="Z169" s="333"/>
      <c r="AA169" s="333"/>
      <c r="AB169" s="123"/>
      <c r="AC169" s="124"/>
      <c r="AD169" s="123"/>
      <c r="AE169" s="134" t="str">
        <f t="shared" si="24"/>
        <v/>
      </c>
      <c r="AF169" s="124"/>
      <c r="AG169" s="134" t="str">
        <f t="shared" si="21"/>
        <v/>
      </c>
      <c r="AH169" s="299"/>
      <c r="AI169" s="299"/>
      <c r="AJ169" s="299"/>
      <c r="AK169" s="299"/>
      <c r="AL169" s="299"/>
      <c r="AM169" s="299"/>
      <c r="AN169" s="299" t="str">
        <f t="shared" si="22"/>
        <v/>
      </c>
      <c r="AO169" s="299"/>
      <c r="AP169" s="299"/>
      <c r="AQ169" s="300"/>
      <c r="AR169" s="299"/>
    </row>
    <row r="170" spans="1:44" s="134" customFormat="1" ht="13.2" hidden="1" thickTop="1" thickBot="1" x14ac:dyDescent="0.65">
      <c r="A170" s="175">
        <f t="shared" si="20"/>
        <v>0</v>
      </c>
      <c r="B170" s="182" t="s">
        <v>1555</v>
      </c>
      <c r="C170" s="190"/>
      <c r="D170" s="183" t="s">
        <v>1555</v>
      </c>
      <c r="E170" s="191" t="s">
        <v>1555</v>
      </c>
      <c r="F170" s="192"/>
      <c r="G170" s="123"/>
      <c r="H170" s="124"/>
      <c r="I170" s="123"/>
      <c r="J170" s="327"/>
      <c r="K170" s="328" t="str">
        <f>IF(B170="Top of list","(NOT USED)",TEXT(VLOOKUP(B170,'Component Lvl List'!$A$3:$C$135,2,0),"")&amp;C170&amp;"."&amp;TEXT(VLOOKUP(D170,'Device Descriptor List'!$A$3:$C$357,2,0),"")&amp;TEXT(VLOOKUP(E170,'Device Descriptor List'!$A$3:$C$357,2,0),"")&amp;F170)</f>
        <v>(NOT USED)</v>
      </c>
      <c r="L170" s="327" t="str">
        <f>IF(K170="(NOT USED)","",TEXT(VLOOKUP(B170,'Component Lvl List'!$A$3:$C$135,3,0),"")&amp;C170&amp;" "&amp;TEXT(VLOOKUP(D170,'Device Descriptor List'!$A$3:$C$357,3,0),"")&amp;" "&amp;TEXT(VLOOKUP(E170,'Device Descriptor List'!$A$3:$C$357,3,0),"")&amp;F170)</f>
        <v/>
      </c>
      <c r="M170" s="329" t="s">
        <v>1672</v>
      </c>
      <c r="N170" s="329" t="str">
        <f>IF(K170="(NOT USED)","",VLOOKUP(M170,'Inputs Devices'!$A$3:$C$22,2,0))</f>
        <v/>
      </c>
      <c r="O170" s="329" t="str">
        <f>IF(K170="(NOT USED)","",VLOOKUP(M170,'Inputs Devices'!$A$3:$C$22,3,0))</f>
        <v/>
      </c>
      <c r="P170" s="329"/>
      <c r="Q170" s="329"/>
      <c r="R170" s="329"/>
      <c r="S170" s="329"/>
      <c r="T170" s="329"/>
      <c r="U170" s="329"/>
      <c r="V170" s="329"/>
      <c r="W170" s="329"/>
      <c r="X170" s="329"/>
      <c r="Y170" s="329"/>
      <c r="Z170" s="329"/>
      <c r="AA170" s="329"/>
      <c r="AB170" s="123"/>
      <c r="AC170" s="124"/>
      <c r="AD170" s="123"/>
      <c r="AE170" s="134" t="str">
        <f t="shared" si="24"/>
        <v/>
      </c>
      <c r="AF170" s="124"/>
      <c r="AG170" s="134" t="str">
        <f t="shared" si="21"/>
        <v/>
      </c>
      <c r="AH170" s="299"/>
      <c r="AI170" s="299"/>
      <c r="AJ170" s="299"/>
      <c r="AK170" s="299"/>
      <c r="AL170" s="299"/>
      <c r="AM170" s="299"/>
      <c r="AN170" s="299" t="str">
        <f t="shared" si="22"/>
        <v/>
      </c>
      <c r="AO170" s="299"/>
      <c r="AP170" s="299"/>
      <c r="AQ170" s="300"/>
      <c r="AR170" s="299"/>
    </row>
    <row r="171" spans="1:44" s="134" customFormat="1" ht="13.2" hidden="1" thickTop="1" thickBot="1" x14ac:dyDescent="0.65">
      <c r="A171" s="175">
        <f t="shared" si="20"/>
        <v>0</v>
      </c>
      <c r="B171" s="182" t="s">
        <v>1555</v>
      </c>
      <c r="C171" s="190"/>
      <c r="D171" s="183" t="s">
        <v>1555</v>
      </c>
      <c r="E171" s="191" t="s">
        <v>1555</v>
      </c>
      <c r="F171" s="192"/>
      <c r="G171" s="123"/>
      <c r="H171" s="124"/>
      <c r="I171" s="123"/>
      <c r="J171" s="330"/>
      <c r="K171" s="331" t="str">
        <f>IF(B171="Top of list","(NOT USED)",TEXT(VLOOKUP(B171,'Component Lvl List'!$A$3:$C$135,2,0),"")&amp;C171&amp;"."&amp;TEXT(VLOOKUP(D171,'Device Descriptor List'!$A$3:$C$357,2,0),"")&amp;TEXT(VLOOKUP(E171,'Device Descriptor List'!$A$3:$C$357,2,0),"")&amp;F171)</f>
        <v>(NOT USED)</v>
      </c>
      <c r="L171" s="332" t="str">
        <f>IF(K171="(NOT USED)","",TEXT(VLOOKUP(B171,'Component Lvl List'!$A$3:$C$135,3,0),"")&amp;C171&amp;" "&amp;TEXT(VLOOKUP(D171,'Device Descriptor List'!$A$3:$C$357,3,0),"")&amp;" "&amp;TEXT(VLOOKUP(E171,'Device Descriptor List'!$A$3:$C$357,3,0),"")&amp;F171)</f>
        <v/>
      </c>
      <c r="M171" s="333" t="s">
        <v>1672</v>
      </c>
      <c r="N171" s="333" t="str">
        <f>IF(K171="(NOT USED)","",VLOOKUP(M171,'Inputs Devices'!$A$3:$C$22,2,0))</f>
        <v/>
      </c>
      <c r="O171" s="333" t="str">
        <f>IF(K171="(NOT USED)","",VLOOKUP(M171,'Inputs Devices'!$A$3:$C$22,3,0))</f>
        <v/>
      </c>
      <c r="P171" s="333"/>
      <c r="Q171" s="333"/>
      <c r="R171" s="333"/>
      <c r="S171" s="333"/>
      <c r="T171" s="333"/>
      <c r="U171" s="333"/>
      <c r="V171" s="333"/>
      <c r="W171" s="333"/>
      <c r="X171" s="333"/>
      <c r="Y171" s="333"/>
      <c r="Z171" s="333"/>
      <c r="AA171" s="333"/>
      <c r="AB171" s="123"/>
      <c r="AC171" s="124"/>
      <c r="AD171" s="123"/>
      <c r="AE171" s="134" t="str">
        <f t="shared" si="24"/>
        <v/>
      </c>
      <c r="AF171" s="124"/>
      <c r="AG171" s="134" t="str">
        <f t="shared" si="21"/>
        <v/>
      </c>
      <c r="AH171" s="299"/>
      <c r="AI171" s="299"/>
      <c r="AJ171" s="299"/>
      <c r="AK171" s="299"/>
      <c r="AL171" s="299"/>
      <c r="AM171" s="299"/>
      <c r="AN171" s="299" t="str">
        <f t="shared" si="22"/>
        <v/>
      </c>
      <c r="AO171" s="299"/>
      <c r="AP171" s="299"/>
      <c r="AQ171" s="300"/>
      <c r="AR171" s="299"/>
    </row>
    <row r="172" spans="1:44" s="134" customFormat="1" ht="13.2" hidden="1" thickTop="1" thickBot="1" x14ac:dyDescent="0.65">
      <c r="A172" s="175">
        <f t="shared" si="20"/>
        <v>0</v>
      </c>
      <c r="B172" s="182" t="s">
        <v>1555</v>
      </c>
      <c r="C172" s="190"/>
      <c r="D172" s="183" t="s">
        <v>1555</v>
      </c>
      <c r="E172" s="191" t="s">
        <v>1555</v>
      </c>
      <c r="F172" s="192"/>
      <c r="G172" s="123"/>
      <c r="H172" s="124"/>
      <c r="I172" s="123"/>
      <c r="J172" s="327"/>
      <c r="K172" s="328" t="str">
        <f>IF(B172="Top of list","(NOT USED)",TEXT(VLOOKUP(B172,'Component Lvl List'!$A$3:$C$135,2,0),"")&amp;C172&amp;"."&amp;TEXT(VLOOKUP(D172,'Device Descriptor List'!$A$3:$C$357,2,0),"")&amp;TEXT(VLOOKUP(E172,'Device Descriptor List'!$A$3:$C$357,2,0),"")&amp;F172)</f>
        <v>(NOT USED)</v>
      </c>
      <c r="L172" s="327" t="str">
        <f>IF(K172="(NOT USED)","",TEXT(VLOOKUP(B172,'Component Lvl List'!$A$3:$C$135,3,0),"")&amp;C172&amp;" "&amp;TEXT(VLOOKUP(D172,'Device Descriptor List'!$A$3:$C$357,3,0),"")&amp;" "&amp;TEXT(VLOOKUP(E172,'Device Descriptor List'!$A$3:$C$357,3,0),"")&amp;F172)</f>
        <v/>
      </c>
      <c r="M172" s="329" t="s">
        <v>1672</v>
      </c>
      <c r="N172" s="329" t="str">
        <f>IF(K172="(NOT USED)","",VLOOKUP(M172,'Inputs Devices'!$A$3:$C$22,2,0))</f>
        <v/>
      </c>
      <c r="O172" s="329" t="str">
        <f>IF(K172="(NOT USED)","",VLOOKUP(M172,'Inputs Devices'!$A$3:$C$22,3,0))</f>
        <v/>
      </c>
      <c r="P172" s="329"/>
      <c r="Q172" s="329"/>
      <c r="R172" s="329"/>
      <c r="S172" s="329"/>
      <c r="T172" s="329"/>
      <c r="U172" s="329"/>
      <c r="V172" s="329"/>
      <c r="W172" s="329"/>
      <c r="X172" s="329"/>
      <c r="Y172" s="329"/>
      <c r="Z172" s="329"/>
      <c r="AA172" s="329"/>
      <c r="AB172" s="123"/>
      <c r="AC172" s="124"/>
      <c r="AD172" s="123"/>
      <c r="AE172" s="134" t="str">
        <f t="shared" si="24"/>
        <v/>
      </c>
      <c r="AF172" s="124"/>
      <c r="AG172" s="134" t="str">
        <f t="shared" si="21"/>
        <v/>
      </c>
      <c r="AH172" s="299"/>
      <c r="AI172" s="299"/>
      <c r="AJ172" s="299"/>
      <c r="AK172" s="299"/>
      <c r="AL172" s="299"/>
      <c r="AM172" s="299"/>
      <c r="AN172" s="299" t="str">
        <f t="shared" si="22"/>
        <v/>
      </c>
      <c r="AO172" s="299"/>
      <c r="AP172" s="299"/>
      <c r="AQ172" s="300"/>
      <c r="AR172" s="299"/>
    </row>
    <row r="173" spans="1:44" s="134" customFormat="1" ht="13.2" hidden="1" thickTop="1" thickBot="1" x14ac:dyDescent="0.65">
      <c r="A173" s="175">
        <f t="shared" si="20"/>
        <v>0</v>
      </c>
      <c r="B173" s="182" t="s">
        <v>1555</v>
      </c>
      <c r="C173" s="190"/>
      <c r="D173" s="183" t="s">
        <v>1555</v>
      </c>
      <c r="E173" s="191" t="s">
        <v>1555</v>
      </c>
      <c r="F173" s="192"/>
      <c r="G173" s="123"/>
      <c r="H173" s="124"/>
      <c r="I173" s="123"/>
      <c r="J173" s="330"/>
      <c r="K173" s="331" t="str">
        <f>IF(B173="Top of list","(NOT USED)",TEXT(VLOOKUP(B173,'Component Lvl List'!$A$3:$C$135,2,0),"")&amp;C173&amp;"."&amp;TEXT(VLOOKUP(D173,'Device Descriptor List'!$A$3:$C$357,2,0),"")&amp;TEXT(VLOOKUP(E173,'Device Descriptor List'!$A$3:$C$357,2,0),"")&amp;F173)</f>
        <v>(NOT USED)</v>
      </c>
      <c r="L173" s="332" t="str">
        <f>IF(K173="(NOT USED)","",TEXT(VLOOKUP(B173,'Component Lvl List'!$A$3:$C$135,3,0),"")&amp;C173&amp;" "&amp;TEXT(VLOOKUP(D173,'Device Descriptor List'!$A$3:$C$357,3,0),"")&amp;" "&amp;TEXT(VLOOKUP(E173,'Device Descriptor List'!$A$3:$C$357,3,0),"")&amp;F173)</f>
        <v/>
      </c>
      <c r="M173" s="333" t="s">
        <v>1672</v>
      </c>
      <c r="N173" s="333" t="str">
        <f>IF(K173="(NOT USED)","",VLOOKUP(M173,'Inputs Devices'!$A$3:$C$22,2,0))</f>
        <v/>
      </c>
      <c r="O173" s="333" t="str">
        <f>IF(K173="(NOT USED)","",VLOOKUP(M173,'Inputs Devices'!$A$3:$C$22,3,0))</f>
        <v/>
      </c>
      <c r="P173" s="333"/>
      <c r="Q173" s="333"/>
      <c r="R173" s="333"/>
      <c r="S173" s="333"/>
      <c r="T173" s="333"/>
      <c r="U173" s="333"/>
      <c r="V173" s="333"/>
      <c r="W173" s="333"/>
      <c r="X173" s="333"/>
      <c r="Y173" s="333"/>
      <c r="Z173" s="333"/>
      <c r="AA173" s="333"/>
      <c r="AB173" s="123"/>
      <c r="AC173" s="124"/>
      <c r="AD173" s="123"/>
      <c r="AE173" s="134" t="str">
        <f t="shared" si="24"/>
        <v/>
      </c>
      <c r="AF173" s="124"/>
      <c r="AG173" s="134" t="str">
        <f t="shared" si="21"/>
        <v/>
      </c>
      <c r="AH173" s="299"/>
      <c r="AI173" s="299"/>
      <c r="AJ173" s="299"/>
      <c r="AK173" s="299"/>
      <c r="AL173" s="299"/>
      <c r="AM173" s="299"/>
      <c r="AN173" s="299" t="str">
        <f t="shared" si="22"/>
        <v/>
      </c>
      <c r="AO173" s="299"/>
      <c r="AP173" s="299"/>
      <c r="AQ173" s="300"/>
      <c r="AR173" s="299"/>
    </row>
    <row r="174" spans="1:44" s="134" customFormat="1" ht="12.9" hidden="1" thickTop="1" x14ac:dyDescent="0.6">
      <c r="A174" s="196" t="str">
        <f>J174</f>
        <v>Network Points</v>
      </c>
      <c r="B174" s="138"/>
      <c r="C174" s="138"/>
      <c r="D174" s="138"/>
      <c r="E174" s="138"/>
      <c r="F174" s="138"/>
      <c r="G174" s="123"/>
      <c r="H174" s="124"/>
      <c r="I174" s="123"/>
      <c r="J174" s="369" t="s">
        <v>87</v>
      </c>
      <c r="K174" s="369"/>
      <c r="L174" s="369"/>
      <c r="M174" s="369"/>
      <c r="N174" s="369"/>
      <c r="O174" s="369"/>
      <c r="P174" s="369"/>
      <c r="Q174" s="369"/>
      <c r="R174" s="369"/>
      <c r="S174" s="369"/>
      <c r="T174" s="369"/>
      <c r="U174" s="369"/>
      <c r="V174" s="369"/>
      <c r="W174" s="369"/>
      <c r="X174" s="369"/>
      <c r="Y174" s="369"/>
      <c r="Z174" s="369"/>
      <c r="AA174" s="369"/>
      <c r="AB174" s="123"/>
      <c r="AC174" s="124"/>
      <c r="AD174" s="123"/>
      <c r="AE174" s="134" t="str">
        <f t="shared" si="24"/>
        <v>CentPl.CHW-?.</v>
      </c>
      <c r="AF174" s="124"/>
      <c r="AG174" s="138" t="str">
        <f>J174</f>
        <v>Network Points</v>
      </c>
      <c r="AH174" s="291"/>
      <c r="AI174" s="291"/>
      <c r="AJ174" s="291"/>
      <c r="AK174" s="291"/>
      <c r="AL174" s="291"/>
      <c r="AM174" s="291"/>
      <c r="AN174" s="291"/>
      <c r="AO174" s="291"/>
      <c r="AP174" s="291"/>
      <c r="AQ174" s="301"/>
      <c r="AR174" s="291"/>
    </row>
    <row r="175" spans="1:44" s="135" customFormat="1" ht="12.9" hidden="1" thickBot="1" x14ac:dyDescent="0.65">
      <c r="A175" s="174"/>
      <c r="G175" s="123"/>
      <c r="H175" s="124"/>
      <c r="I175" s="123"/>
      <c r="J175" s="325" t="s">
        <v>253</v>
      </c>
      <c r="K175" s="326"/>
      <c r="L175" s="326"/>
      <c r="M175" s="326"/>
      <c r="N175" s="326"/>
      <c r="O175" s="326"/>
      <c r="P175" s="326"/>
      <c r="Q175" s="326"/>
      <c r="R175" s="326"/>
      <c r="S175" s="326"/>
      <c r="T175" s="326"/>
      <c r="U175" s="326"/>
      <c r="V175" s="326"/>
      <c r="W175" s="326"/>
      <c r="X175" s="326"/>
      <c r="Y175" s="326"/>
      <c r="Z175" s="326"/>
      <c r="AA175" s="326"/>
      <c r="AB175" s="123"/>
      <c r="AC175" s="124"/>
      <c r="AD175" s="123"/>
      <c r="AE175" s="134" t="str">
        <f t="shared" si="24"/>
        <v>CentPl.CHW-?.</v>
      </c>
      <c r="AF175" s="124"/>
      <c r="AH175" s="297"/>
      <c r="AI175" s="297"/>
      <c r="AJ175" s="297"/>
      <c r="AK175" s="297"/>
      <c r="AL175" s="297"/>
      <c r="AM175" s="297"/>
      <c r="AN175" s="297"/>
      <c r="AO175" s="297"/>
      <c r="AP175" s="297"/>
      <c r="AQ175" s="298"/>
      <c r="AR175" s="297"/>
    </row>
    <row r="176" spans="1:44" s="134" customFormat="1" ht="13.2" hidden="1" thickTop="1" thickBot="1" x14ac:dyDescent="0.65">
      <c r="A176" s="175">
        <f t="shared" ref="A176:A185" si="25">IF(K176="(NOT USED)",0,$Y$5+$Y$6+(LEN(K176)))</f>
        <v>0</v>
      </c>
      <c r="B176" s="182" t="s">
        <v>1555</v>
      </c>
      <c r="C176" s="190"/>
      <c r="D176" s="183" t="s">
        <v>1555</v>
      </c>
      <c r="E176" s="191" t="s">
        <v>1555</v>
      </c>
      <c r="F176" s="192"/>
      <c r="G176" s="123"/>
      <c r="H176" s="124"/>
      <c r="I176" s="123"/>
      <c r="J176" s="327"/>
      <c r="K176" s="328" t="str">
        <f>IF(B176="Top of list","(NOT USED)",TEXT(VLOOKUP(B176,'Component Lvl List'!$A$3:$C$135,2,0),"")&amp;C176&amp;"."&amp;TEXT(VLOOKUP(D176,'Device Descriptor List'!$A$3:$C$357,2,0),"")&amp;TEXT(VLOOKUP(E176,'Device Descriptor List'!$A$3:$C$357,2,0),"")&amp;F176)</f>
        <v>(NOT USED)</v>
      </c>
      <c r="L176" s="327" t="str">
        <f>IF(K176="(NOT USED)","",TEXT(VLOOKUP(B176,'Component Lvl List'!$A$3:$C$135,3,0),"")&amp;C176&amp;" "&amp;TEXT(VLOOKUP(D176,'Device Descriptor List'!$A$3:$C$357,3,0),"")&amp;" "&amp;TEXT(VLOOKUP(E176,'Device Descriptor List'!$A$3:$C$357,3,0),"")&amp;F176)</f>
        <v/>
      </c>
      <c r="M176" s="329" t="s">
        <v>1672</v>
      </c>
      <c r="N176" s="329" t="str">
        <f>IF(K176="(NOT USED)","",VLOOKUP(M176,'Inputs Devices'!$A$3:$C$22,2,0))</f>
        <v/>
      </c>
      <c r="O176" s="329" t="str">
        <f>IF(K176="(NOT USED)","",VLOOKUP(M176,'Inputs Devices'!$A$3:$C$22,3,0))</f>
        <v/>
      </c>
      <c r="P176" s="329"/>
      <c r="Q176" s="329"/>
      <c r="R176" s="329"/>
      <c r="S176" s="329"/>
      <c r="T176" s="329"/>
      <c r="U176" s="329"/>
      <c r="V176" s="329"/>
      <c r="W176" s="329"/>
      <c r="X176" s="329"/>
      <c r="Y176" s="329"/>
      <c r="Z176" s="329"/>
      <c r="AA176" s="329"/>
      <c r="AB176" s="123"/>
      <c r="AC176" s="124"/>
      <c r="AD176" s="123"/>
      <c r="AE176" s="134" t="str">
        <f t="shared" si="24"/>
        <v/>
      </c>
      <c r="AF176" s="124"/>
      <c r="AG176" s="134" t="str">
        <f t="shared" ref="AG176:AG185" si="26">IF(OR(K176="",K176="(NOT USED)"),"",K176)</f>
        <v/>
      </c>
      <c r="AH176" s="299"/>
      <c r="AI176" s="299"/>
      <c r="AJ176" s="299"/>
      <c r="AK176" s="299"/>
      <c r="AL176" s="299"/>
      <c r="AM176" s="299"/>
      <c r="AN176" s="299"/>
      <c r="AO176" s="299" t="str">
        <f>IF(OR($AG176="",$M176="Existing"),"","X")</f>
        <v/>
      </c>
      <c r="AP176" s="299"/>
      <c r="AQ176" s="300"/>
      <c r="AR176" s="299"/>
    </row>
    <row r="177" spans="1:44" s="134" customFormat="1" ht="13.2" hidden="1" thickTop="1" thickBot="1" x14ac:dyDescent="0.65">
      <c r="A177" s="175">
        <f t="shared" si="25"/>
        <v>0</v>
      </c>
      <c r="B177" s="182" t="s">
        <v>1555</v>
      </c>
      <c r="C177" s="190"/>
      <c r="D177" s="183" t="s">
        <v>1555</v>
      </c>
      <c r="E177" s="191" t="s">
        <v>1555</v>
      </c>
      <c r="F177" s="192"/>
      <c r="G177" s="136"/>
      <c r="H177" s="308"/>
      <c r="I177" s="321"/>
      <c r="J177" s="330"/>
      <c r="K177" s="331" t="str">
        <f>IF(B177="Top of list","(NOT USED)",TEXT(VLOOKUP(B177,'Component Lvl List'!$A$3:$C$135,2,0),"")&amp;C177&amp;"."&amp;TEXT(VLOOKUP(D177,'Device Descriptor List'!$A$3:$C$357,2,0),"")&amp;TEXT(VLOOKUP(E177,'Device Descriptor List'!$A$3:$C$357,2,0),"")&amp;F177)</f>
        <v>(NOT USED)</v>
      </c>
      <c r="L177" s="332" t="str">
        <f>IF(K177="(NOT USED)","",TEXT(VLOOKUP(B177,'Component Lvl List'!$A$3:$C$135,3,0),"")&amp;C177&amp;" "&amp;TEXT(VLOOKUP(D177,'Device Descriptor List'!$A$3:$C$357,3,0),"")&amp;" "&amp;TEXT(VLOOKUP(E177,'Device Descriptor List'!$A$3:$C$357,3,0),"")&amp;F177)</f>
        <v/>
      </c>
      <c r="M177" s="333" t="s">
        <v>1672</v>
      </c>
      <c r="N177" s="333" t="str">
        <f>IF(K177="(NOT USED)","",VLOOKUP(M177,'Inputs Devices'!$A$3:$C$22,2,0))</f>
        <v/>
      </c>
      <c r="O177" s="333" t="str">
        <f>IF(K177="(NOT USED)","",VLOOKUP(M177,'Inputs Devices'!$A$3:$C$22,3,0))</f>
        <v/>
      </c>
      <c r="P177" s="333"/>
      <c r="Q177" s="333"/>
      <c r="R177" s="333"/>
      <c r="S177" s="333"/>
      <c r="T177" s="333"/>
      <c r="U177" s="333"/>
      <c r="V177" s="333"/>
      <c r="W177" s="333"/>
      <c r="X177" s="333"/>
      <c r="Y177" s="333"/>
      <c r="Z177" s="333"/>
      <c r="AA177" s="333"/>
      <c r="AB177" s="305"/>
      <c r="AC177" s="308"/>
      <c r="AD177" s="136"/>
      <c r="AE177" s="134" t="str">
        <f t="shared" si="24"/>
        <v/>
      </c>
      <c r="AF177" s="124"/>
      <c r="AG177" s="134" t="str">
        <f t="shared" si="26"/>
        <v/>
      </c>
      <c r="AH177" s="299"/>
      <c r="AI177" s="299"/>
      <c r="AJ177" s="299"/>
      <c r="AK177" s="299"/>
      <c r="AL177" s="299"/>
      <c r="AM177" s="299"/>
      <c r="AN177" s="299"/>
      <c r="AO177" s="299" t="str">
        <f>IF(OR($AG177="",$M177="Existing"),"","X")</f>
        <v/>
      </c>
      <c r="AP177" s="299"/>
      <c r="AQ177" s="300"/>
      <c r="AR177" s="299"/>
    </row>
    <row r="178" spans="1:44" s="134" customFormat="1" ht="13.2" hidden="1" thickTop="1" thickBot="1" x14ac:dyDescent="0.65">
      <c r="A178" s="175">
        <f t="shared" si="25"/>
        <v>0</v>
      </c>
      <c r="B178" s="182" t="s">
        <v>1555</v>
      </c>
      <c r="C178" s="190"/>
      <c r="D178" s="183" t="s">
        <v>1555</v>
      </c>
      <c r="E178" s="191" t="s">
        <v>1555</v>
      </c>
      <c r="F178" s="192"/>
      <c r="G178" s="123"/>
      <c r="H178" s="124"/>
      <c r="I178" s="123"/>
      <c r="J178" s="330"/>
      <c r="K178" s="331" t="str">
        <f>IF(B178="Top of list","(NOT USED)",TEXT(VLOOKUP(B178,'Component Lvl List'!$A$3:$C$135,2,0),"")&amp;C178&amp;"."&amp;TEXT(VLOOKUP(D178,'Device Descriptor List'!$A$3:$C$357,2,0),"")&amp;TEXT(VLOOKUP(E178,'Device Descriptor List'!$A$3:$C$357,2,0),"")&amp;F178)</f>
        <v>(NOT USED)</v>
      </c>
      <c r="L178" s="332" t="str">
        <f>IF(K178="(NOT USED)","",TEXT(VLOOKUP(B178,'Component Lvl List'!$A$3:$C$135,3,0),"")&amp;C178&amp;" "&amp;TEXT(VLOOKUP(D178,'Device Descriptor List'!$A$3:$C$357,3,0),"")&amp;" "&amp;TEXT(VLOOKUP(E178,'Device Descriptor List'!$A$3:$C$357,3,0),"")&amp;F178)</f>
        <v/>
      </c>
      <c r="M178" s="333" t="s">
        <v>1672</v>
      </c>
      <c r="N178" s="333" t="str">
        <f>IF(K178="(NOT USED)","",VLOOKUP(M178,'Inputs Devices'!$A$3:$C$22,2,0))</f>
        <v/>
      </c>
      <c r="O178" s="333" t="str">
        <f>IF(K178="(NOT USED)","",VLOOKUP(M178,'Inputs Devices'!$A$3:$C$22,3,0))</f>
        <v/>
      </c>
      <c r="P178" s="333"/>
      <c r="Q178" s="333"/>
      <c r="R178" s="333"/>
      <c r="S178" s="333"/>
      <c r="T178" s="333"/>
      <c r="U178" s="333"/>
      <c r="V178" s="333"/>
      <c r="W178" s="333"/>
      <c r="X178" s="333"/>
      <c r="Y178" s="333"/>
      <c r="Z178" s="333"/>
      <c r="AA178" s="333"/>
      <c r="AB178" s="123"/>
      <c r="AC178" s="124"/>
      <c r="AD178" s="123"/>
      <c r="AE178" s="134" t="str">
        <f t="shared" si="24"/>
        <v/>
      </c>
      <c r="AF178" s="124"/>
      <c r="AG178" s="134" t="str">
        <f t="shared" si="26"/>
        <v/>
      </c>
      <c r="AH178" s="299"/>
      <c r="AI178" s="299"/>
      <c r="AJ178" s="299"/>
      <c r="AK178" s="299"/>
      <c r="AL178" s="299"/>
      <c r="AM178" s="299"/>
      <c r="AN178" s="299"/>
      <c r="AO178" s="299" t="str">
        <f>IF(OR($AG178="",$M178="Existing"),"","X")</f>
        <v/>
      </c>
      <c r="AP178" s="299"/>
      <c r="AQ178" s="300"/>
      <c r="AR178" s="299"/>
    </row>
    <row r="179" spans="1:44" s="134" customFormat="1" ht="13.2" hidden="1" thickTop="1" thickBot="1" x14ac:dyDescent="0.65">
      <c r="A179" s="175">
        <f t="shared" si="25"/>
        <v>0</v>
      </c>
      <c r="B179" s="182" t="s">
        <v>1555</v>
      </c>
      <c r="C179" s="190"/>
      <c r="D179" s="183" t="s">
        <v>1555</v>
      </c>
      <c r="E179" s="191" t="s">
        <v>1555</v>
      </c>
      <c r="F179" s="192"/>
      <c r="G179" s="123"/>
      <c r="H179" s="124"/>
      <c r="I179" s="123"/>
      <c r="J179" s="327"/>
      <c r="K179" s="328" t="str">
        <f>IF(B179="Top of list","(NOT USED)",TEXT(VLOOKUP(B179,'Component Lvl List'!$A$3:$C$135,2,0),"")&amp;C179&amp;"."&amp;TEXT(VLOOKUP(D179,'Device Descriptor List'!$A$3:$C$357,2,0),"")&amp;TEXT(VLOOKUP(E179,'Device Descriptor List'!$A$3:$C$357,2,0),"")&amp;F179)</f>
        <v>(NOT USED)</v>
      </c>
      <c r="L179" s="327" t="str">
        <f>IF(K179="(NOT USED)","",TEXT(VLOOKUP(B179,'Component Lvl List'!$A$3:$C$135,3,0),"")&amp;C179&amp;" "&amp;TEXT(VLOOKUP(D179,'Device Descriptor List'!$A$3:$C$357,3,0),"")&amp;" "&amp;TEXT(VLOOKUP(E179,'Device Descriptor List'!$A$3:$C$357,3,0),"")&amp;F179)</f>
        <v/>
      </c>
      <c r="M179" s="329" t="s">
        <v>1672</v>
      </c>
      <c r="N179" s="329" t="str">
        <f>IF(K179="(NOT USED)","",VLOOKUP(M179,'Inputs Devices'!$A$3:$C$22,2,0))</f>
        <v/>
      </c>
      <c r="O179" s="329" t="str">
        <f>IF(K179="(NOT USED)","",VLOOKUP(M179,'Inputs Devices'!$A$3:$C$22,3,0))</f>
        <v/>
      </c>
      <c r="P179" s="329"/>
      <c r="Q179" s="329"/>
      <c r="R179" s="329"/>
      <c r="S179" s="329"/>
      <c r="T179" s="329"/>
      <c r="U179" s="329"/>
      <c r="V179" s="329"/>
      <c r="W179" s="329"/>
      <c r="X179" s="329"/>
      <c r="Y179" s="329"/>
      <c r="Z179" s="329"/>
      <c r="AA179" s="329"/>
      <c r="AB179" s="123"/>
      <c r="AC179" s="124"/>
      <c r="AD179" s="123"/>
      <c r="AE179" s="134" t="str">
        <f t="shared" si="24"/>
        <v/>
      </c>
      <c r="AF179" s="124"/>
      <c r="AG179" s="134" t="str">
        <f t="shared" si="26"/>
        <v/>
      </c>
      <c r="AH179" s="299"/>
      <c r="AI179" s="299"/>
      <c r="AJ179" s="299"/>
      <c r="AK179" s="299"/>
      <c r="AL179" s="299"/>
      <c r="AM179" s="299"/>
      <c r="AN179" s="299"/>
      <c r="AO179" s="299" t="str">
        <f t="shared" ref="AO179:AO180" si="27">IF($AG179="","","X")</f>
        <v/>
      </c>
      <c r="AP179" s="299"/>
      <c r="AQ179" s="300"/>
      <c r="AR179" s="299"/>
    </row>
    <row r="180" spans="1:44" s="134" customFormat="1" ht="13.2" hidden="1" thickTop="1" thickBot="1" x14ac:dyDescent="0.65">
      <c r="A180" s="175">
        <f t="shared" si="25"/>
        <v>0</v>
      </c>
      <c r="B180" s="182" t="s">
        <v>1555</v>
      </c>
      <c r="C180" s="190"/>
      <c r="D180" s="183" t="s">
        <v>1555</v>
      </c>
      <c r="E180" s="191" t="s">
        <v>1555</v>
      </c>
      <c r="F180" s="192"/>
      <c r="G180" s="123"/>
      <c r="H180" s="124"/>
      <c r="I180" s="123"/>
      <c r="J180" s="330"/>
      <c r="K180" s="331" t="str">
        <f>IF(B180="Top of list","(NOT USED)",TEXT(VLOOKUP(B180,'Component Lvl List'!$A$3:$C$135,2,0),"")&amp;C180&amp;"."&amp;TEXT(VLOOKUP(D180,'Device Descriptor List'!$A$3:$C$357,2,0),"")&amp;TEXT(VLOOKUP(E180,'Device Descriptor List'!$A$3:$C$357,2,0),"")&amp;F180)</f>
        <v>(NOT USED)</v>
      </c>
      <c r="L180" s="332" t="str">
        <f>IF(K180="(NOT USED)","",TEXT(VLOOKUP(B180,'Component Lvl List'!$A$3:$C$135,3,0),"")&amp;C180&amp;" "&amp;TEXT(VLOOKUP(D180,'Device Descriptor List'!$A$3:$C$357,3,0),"")&amp;" "&amp;TEXT(VLOOKUP(E180,'Device Descriptor List'!$A$3:$C$357,3,0),"")&amp;F180)</f>
        <v/>
      </c>
      <c r="M180" s="333" t="s">
        <v>1672</v>
      </c>
      <c r="N180" s="333" t="str">
        <f>IF(K180="(NOT USED)","",VLOOKUP(M180,'Inputs Devices'!$A$3:$C$22,2,0))</f>
        <v/>
      </c>
      <c r="O180" s="333" t="str">
        <f>IF(K180="(NOT USED)","",VLOOKUP(M180,'Inputs Devices'!$A$3:$C$22,3,0))</f>
        <v/>
      </c>
      <c r="P180" s="333"/>
      <c r="Q180" s="333"/>
      <c r="R180" s="333"/>
      <c r="S180" s="333"/>
      <c r="T180" s="333"/>
      <c r="U180" s="333"/>
      <c r="V180" s="333"/>
      <c r="W180" s="333"/>
      <c r="X180" s="333"/>
      <c r="Y180" s="333"/>
      <c r="Z180" s="333"/>
      <c r="AA180" s="333"/>
      <c r="AB180" s="123"/>
      <c r="AC180" s="124"/>
      <c r="AD180" s="123"/>
      <c r="AE180" s="134" t="str">
        <f t="shared" si="24"/>
        <v/>
      </c>
      <c r="AF180" s="124"/>
      <c r="AG180" s="134" t="str">
        <f t="shared" si="26"/>
        <v/>
      </c>
      <c r="AH180" s="299"/>
      <c r="AI180" s="299"/>
      <c r="AJ180" s="299"/>
      <c r="AK180" s="299"/>
      <c r="AL180" s="299"/>
      <c r="AM180" s="299"/>
      <c r="AN180" s="299"/>
      <c r="AO180" s="299" t="str">
        <f t="shared" si="27"/>
        <v/>
      </c>
      <c r="AP180" s="299"/>
      <c r="AQ180" s="300"/>
      <c r="AR180" s="299"/>
    </row>
    <row r="181" spans="1:44" s="134" customFormat="1" ht="13.2" hidden="1" thickTop="1" thickBot="1" x14ac:dyDescent="0.65">
      <c r="A181" s="175">
        <f t="shared" si="25"/>
        <v>0</v>
      </c>
      <c r="B181" s="182" t="s">
        <v>1555</v>
      </c>
      <c r="C181" s="190"/>
      <c r="D181" s="183" t="s">
        <v>1555</v>
      </c>
      <c r="E181" s="191" t="s">
        <v>1555</v>
      </c>
      <c r="F181" s="192"/>
      <c r="G181" s="137"/>
      <c r="H181" s="309"/>
      <c r="I181" s="322"/>
      <c r="J181" s="327"/>
      <c r="K181" s="328" t="str">
        <f>IF(B181="Top of list","(NOT USED)",TEXT(VLOOKUP(B181,'Component Lvl List'!$A$3:$C$135,2,0),"")&amp;C181&amp;"."&amp;TEXT(VLOOKUP(D181,'Device Descriptor List'!$A$3:$C$357,2,0),"")&amp;TEXT(VLOOKUP(E181,'Device Descriptor List'!$A$3:$C$357,2,0),"")&amp;F181)</f>
        <v>(NOT USED)</v>
      </c>
      <c r="L181" s="327" t="str">
        <f>IF(K181="(NOT USED)","",TEXT(VLOOKUP(B181,'Component Lvl List'!$A$3:$C$135,3,0),"")&amp;C181&amp;" "&amp;TEXT(VLOOKUP(D181,'Device Descriptor List'!$A$3:$C$357,3,0),"")&amp;" "&amp;TEXT(VLOOKUP(E181,'Device Descriptor List'!$A$3:$C$357,3,0),"")&amp;F181)</f>
        <v/>
      </c>
      <c r="M181" s="329" t="s">
        <v>1672</v>
      </c>
      <c r="N181" s="329" t="str">
        <f>IF(K181="(NOT USED)","",VLOOKUP(M181,'Inputs Devices'!$A$3:$C$22,2,0))</f>
        <v/>
      </c>
      <c r="O181" s="329" t="str">
        <f>IF(K181="(NOT USED)","",VLOOKUP(M181,'Inputs Devices'!$A$3:$C$22,3,0))</f>
        <v/>
      </c>
      <c r="P181" s="329"/>
      <c r="Q181" s="329"/>
      <c r="R181" s="329"/>
      <c r="S181" s="329"/>
      <c r="T181" s="329"/>
      <c r="U181" s="329"/>
      <c r="V181" s="329"/>
      <c r="W181" s="329"/>
      <c r="X181" s="329"/>
      <c r="Y181" s="329"/>
      <c r="Z181" s="329"/>
      <c r="AA181" s="329"/>
      <c r="AB181" s="306"/>
      <c r="AC181" s="309"/>
      <c r="AD181" s="307"/>
      <c r="AE181" s="134" t="str">
        <f t="shared" si="24"/>
        <v/>
      </c>
      <c r="AF181" s="124"/>
      <c r="AG181" s="134" t="str">
        <f t="shared" si="26"/>
        <v/>
      </c>
      <c r="AH181" s="299"/>
      <c r="AI181" s="299"/>
      <c r="AJ181" s="299"/>
      <c r="AK181" s="299"/>
      <c r="AL181" s="299"/>
      <c r="AM181" s="299"/>
      <c r="AN181" s="299"/>
      <c r="AO181" s="299" t="str">
        <f>IF(OR($AG181="",$M181="Existing"),"","X")</f>
        <v/>
      </c>
      <c r="AP181" s="299"/>
      <c r="AQ181" s="300"/>
      <c r="AR181" s="299"/>
    </row>
    <row r="182" spans="1:44" s="134" customFormat="1" ht="13.2" hidden="1" thickTop="1" thickBot="1" x14ac:dyDescent="0.65">
      <c r="A182" s="175">
        <f t="shared" si="25"/>
        <v>0</v>
      </c>
      <c r="B182" s="182" t="s">
        <v>1555</v>
      </c>
      <c r="C182" s="190"/>
      <c r="D182" s="183" t="s">
        <v>1555</v>
      </c>
      <c r="E182" s="191" t="s">
        <v>1555</v>
      </c>
      <c r="F182" s="192"/>
      <c r="G182" s="123"/>
      <c r="H182" s="124"/>
      <c r="I182" s="123"/>
      <c r="J182" s="330"/>
      <c r="K182" s="331" t="str">
        <f>IF(B182="Top of list","(NOT USED)",TEXT(VLOOKUP(B182,'Component Lvl List'!$A$3:$C$135,2,0),"")&amp;C182&amp;"."&amp;TEXT(VLOOKUP(D182,'Device Descriptor List'!$A$3:$C$357,2,0),"")&amp;TEXT(VLOOKUP(E182,'Device Descriptor List'!$A$3:$C$357,2,0),"")&amp;F182)</f>
        <v>(NOT USED)</v>
      </c>
      <c r="L182" s="332" t="str">
        <f>IF(K182="(NOT USED)","",TEXT(VLOOKUP(B182,'Component Lvl List'!$A$3:$C$135,3,0),"")&amp;C182&amp;" "&amp;TEXT(VLOOKUP(D182,'Device Descriptor List'!$A$3:$C$357,3,0),"")&amp;" "&amp;TEXT(VLOOKUP(E182,'Device Descriptor List'!$A$3:$C$357,3,0),"")&amp;F182)</f>
        <v/>
      </c>
      <c r="M182" s="333" t="s">
        <v>1672</v>
      </c>
      <c r="N182" s="333" t="str">
        <f>IF(K182="(NOT USED)","",VLOOKUP(M182,'Inputs Devices'!$A$3:$C$22,2,0))</f>
        <v/>
      </c>
      <c r="O182" s="333" t="str">
        <f>IF(K182="(NOT USED)","",VLOOKUP(M182,'Inputs Devices'!$A$3:$C$22,3,0))</f>
        <v/>
      </c>
      <c r="P182" s="333"/>
      <c r="Q182" s="333"/>
      <c r="R182" s="333"/>
      <c r="S182" s="333"/>
      <c r="T182" s="333"/>
      <c r="U182" s="333"/>
      <c r="V182" s="333"/>
      <c r="W182" s="333"/>
      <c r="X182" s="333"/>
      <c r="Y182" s="333"/>
      <c r="Z182" s="333"/>
      <c r="AA182" s="333"/>
      <c r="AB182" s="123"/>
      <c r="AC182" s="124"/>
      <c r="AD182" s="123"/>
      <c r="AE182" s="134" t="str">
        <f t="shared" si="24"/>
        <v/>
      </c>
      <c r="AF182" s="124"/>
      <c r="AG182" s="134" t="str">
        <f t="shared" si="26"/>
        <v/>
      </c>
      <c r="AH182" s="299"/>
      <c r="AI182" s="299"/>
      <c r="AJ182" s="299"/>
      <c r="AK182" s="299"/>
      <c r="AL182" s="299"/>
      <c r="AM182" s="299"/>
      <c r="AN182" s="299"/>
      <c r="AO182" s="299" t="str">
        <f>IF(OR($AG182="",$M182="Existing"),"","X")</f>
        <v/>
      </c>
      <c r="AP182" s="299"/>
      <c r="AQ182" s="300"/>
      <c r="AR182" s="299"/>
    </row>
    <row r="183" spans="1:44" s="134" customFormat="1" ht="13.2" hidden="1" thickTop="1" thickBot="1" x14ac:dyDescent="0.65">
      <c r="A183" s="175">
        <f t="shared" si="25"/>
        <v>0</v>
      </c>
      <c r="B183" s="182" t="s">
        <v>1555</v>
      </c>
      <c r="C183" s="190"/>
      <c r="D183" s="183" t="s">
        <v>1555</v>
      </c>
      <c r="E183" s="191" t="s">
        <v>1555</v>
      </c>
      <c r="F183" s="192"/>
      <c r="G183" s="123"/>
      <c r="H183" s="124"/>
      <c r="I183" s="123"/>
      <c r="J183" s="327"/>
      <c r="K183" s="328" t="str">
        <f>IF(B183="Top of list","(NOT USED)",TEXT(VLOOKUP(B183,'Component Lvl List'!$A$3:$C$135,2,0),"")&amp;C183&amp;"."&amp;TEXT(VLOOKUP(D183,'Device Descriptor List'!$A$3:$C$357,2,0),"")&amp;TEXT(VLOOKUP(E183,'Device Descriptor List'!$A$3:$C$357,2,0),"")&amp;F183)</f>
        <v>(NOT USED)</v>
      </c>
      <c r="L183" s="327" t="str">
        <f>IF(K183="(NOT USED)","",TEXT(VLOOKUP(B183,'Component Lvl List'!$A$3:$C$135,3,0),"")&amp;C183&amp;" "&amp;TEXT(VLOOKUP(D183,'Device Descriptor List'!$A$3:$C$357,3,0),"")&amp;" "&amp;TEXT(VLOOKUP(E183,'Device Descriptor List'!$A$3:$C$357,3,0),"")&amp;F183)</f>
        <v/>
      </c>
      <c r="M183" s="329" t="s">
        <v>1672</v>
      </c>
      <c r="N183" s="329" t="str">
        <f>IF(K183="(NOT USED)","",VLOOKUP(M183,'Inputs Devices'!$A$3:$C$22,2,0))</f>
        <v/>
      </c>
      <c r="O183" s="329" t="str">
        <f>IF(K183="(NOT USED)","",VLOOKUP(M183,'Inputs Devices'!$A$3:$C$22,3,0))</f>
        <v/>
      </c>
      <c r="P183" s="329"/>
      <c r="Q183" s="329"/>
      <c r="R183" s="329"/>
      <c r="S183" s="329"/>
      <c r="T183" s="329"/>
      <c r="U183" s="329"/>
      <c r="V183" s="329"/>
      <c r="W183" s="329"/>
      <c r="X183" s="329"/>
      <c r="Y183" s="329"/>
      <c r="Z183" s="329"/>
      <c r="AA183" s="329"/>
      <c r="AB183" s="123"/>
      <c r="AC183" s="124"/>
      <c r="AD183" s="123"/>
      <c r="AE183" s="134" t="str">
        <f t="shared" si="24"/>
        <v/>
      </c>
      <c r="AF183" s="124"/>
      <c r="AG183" s="134" t="str">
        <f t="shared" si="26"/>
        <v/>
      </c>
      <c r="AH183" s="299"/>
      <c r="AI183" s="299"/>
      <c r="AJ183" s="299"/>
      <c r="AK183" s="299"/>
      <c r="AL183" s="299"/>
      <c r="AM183" s="299"/>
      <c r="AN183" s="299"/>
      <c r="AO183" s="299" t="str">
        <f t="shared" ref="AO183:AO185" si="28">IF($AG183="","","X")</f>
        <v/>
      </c>
      <c r="AP183" s="299"/>
      <c r="AQ183" s="300"/>
      <c r="AR183" s="299"/>
    </row>
    <row r="184" spans="1:44" s="134" customFormat="1" ht="13.2" hidden="1" thickTop="1" thickBot="1" x14ac:dyDescent="0.65">
      <c r="A184" s="175">
        <f t="shared" si="25"/>
        <v>0</v>
      </c>
      <c r="B184" s="182" t="s">
        <v>1555</v>
      </c>
      <c r="C184" s="190"/>
      <c r="D184" s="183" t="s">
        <v>1555</v>
      </c>
      <c r="E184" s="191" t="s">
        <v>1555</v>
      </c>
      <c r="F184" s="192"/>
      <c r="G184" s="123"/>
      <c r="H184" s="124"/>
      <c r="I184" s="123"/>
      <c r="J184" s="330"/>
      <c r="K184" s="331" t="str">
        <f>IF(B184="Top of list","(NOT USED)",TEXT(VLOOKUP(B184,'Component Lvl List'!$A$3:$C$135,2,0),"")&amp;C184&amp;"."&amp;TEXT(VLOOKUP(D184,'Device Descriptor List'!$A$3:$C$357,2,0),"")&amp;TEXT(VLOOKUP(E184,'Device Descriptor List'!$A$3:$C$357,2,0),"")&amp;F184)</f>
        <v>(NOT USED)</v>
      </c>
      <c r="L184" s="332" t="str">
        <f>IF(K184="(NOT USED)","",TEXT(VLOOKUP(B184,'Component Lvl List'!$A$3:$C$135,3,0),"")&amp;C184&amp;" "&amp;TEXT(VLOOKUP(D184,'Device Descriptor List'!$A$3:$C$357,3,0),"")&amp;" "&amp;TEXT(VLOOKUP(E184,'Device Descriptor List'!$A$3:$C$357,3,0),"")&amp;F184)</f>
        <v/>
      </c>
      <c r="M184" s="333" t="s">
        <v>1672</v>
      </c>
      <c r="N184" s="333" t="str">
        <f>IF(K184="(NOT USED)","",VLOOKUP(M184,'Inputs Devices'!$A$3:$C$22,2,0))</f>
        <v/>
      </c>
      <c r="O184" s="333" t="str">
        <f>IF(K184="(NOT USED)","",VLOOKUP(M184,'Inputs Devices'!$A$3:$C$22,3,0))</f>
        <v/>
      </c>
      <c r="P184" s="333"/>
      <c r="Q184" s="333"/>
      <c r="R184" s="333"/>
      <c r="S184" s="333"/>
      <c r="T184" s="333"/>
      <c r="U184" s="333"/>
      <c r="V184" s="333"/>
      <c r="W184" s="333"/>
      <c r="X184" s="333"/>
      <c r="Y184" s="333"/>
      <c r="Z184" s="333"/>
      <c r="AA184" s="333"/>
      <c r="AB184" s="123"/>
      <c r="AC184" s="124"/>
      <c r="AD184" s="123"/>
      <c r="AE184" s="134" t="str">
        <f t="shared" si="24"/>
        <v/>
      </c>
      <c r="AF184" s="124"/>
      <c r="AG184" s="134" t="str">
        <f t="shared" si="26"/>
        <v/>
      </c>
      <c r="AH184" s="299"/>
      <c r="AI184" s="299"/>
      <c r="AJ184" s="299"/>
      <c r="AK184" s="299"/>
      <c r="AL184" s="299"/>
      <c r="AM184" s="299"/>
      <c r="AN184" s="299"/>
      <c r="AO184" s="299" t="str">
        <f t="shared" si="28"/>
        <v/>
      </c>
      <c r="AP184" s="299"/>
      <c r="AQ184" s="300"/>
      <c r="AR184" s="299"/>
    </row>
    <row r="185" spans="1:44" s="134" customFormat="1" ht="13.2" hidden="1" thickTop="1" thickBot="1" x14ac:dyDescent="0.65">
      <c r="A185" s="175">
        <f t="shared" si="25"/>
        <v>0</v>
      </c>
      <c r="B185" s="182" t="s">
        <v>1555</v>
      </c>
      <c r="C185" s="190"/>
      <c r="D185" s="183" t="s">
        <v>1555</v>
      </c>
      <c r="E185" s="191" t="s">
        <v>1555</v>
      </c>
      <c r="F185" s="192"/>
      <c r="G185" s="123"/>
      <c r="H185" s="124"/>
      <c r="I185" s="123"/>
      <c r="J185" s="327"/>
      <c r="K185" s="328" t="str">
        <f>IF(B185="Top of list","(NOT USED)",TEXT(VLOOKUP(B185,'Component Lvl List'!$A$3:$C$135,2,0),"")&amp;C185&amp;"."&amp;TEXT(VLOOKUP(D185,'Device Descriptor List'!$A$3:$C$357,2,0),"")&amp;TEXT(VLOOKUP(E185,'Device Descriptor List'!$A$3:$C$357,2,0),"")&amp;F185)</f>
        <v>(NOT USED)</v>
      </c>
      <c r="L185" s="327" t="str">
        <f>IF(K185="(NOT USED)","",TEXT(VLOOKUP(B185,'Component Lvl List'!$A$3:$C$135,3,0),"")&amp;C185&amp;" "&amp;TEXT(VLOOKUP(D185,'Device Descriptor List'!$A$3:$C$357,3,0),"")&amp;" "&amp;TEXT(VLOOKUP(E185,'Device Descriptor List'!$A$3:$C$357,3,0),"")&amp;F185)</f>
        <v/>
      </c>
      <c r="M185" s="329" t="s">
        <v>1672</v>
      </c>
      <c r="N185" s="329" t="str">
        <f>IF(K185="(NOT USED)","",VLOOKUP(M185,'Inputs Devices'!$A$3:$C$22,2,0))</f>
        <v/>
      </c>
      <c r="O185" s="329" t="str">
        <f>IF(K185="(NOT USED)","",VLOOKUP(M185,'Inputs Devices'!$A$3:$C$22,3,0))</f>
        <v/>
      </c>
      <c r="P185" s="329"/>
      <c r="Q185" s="329"/>
      <c r="R185" s="329"/>
      <c r="S185" s="329"/>
      <c r="T185" s="329"/>
      <c r="U185" s="329"/>
      <c r="V185" s="329"/>
      <c r="W185" s="329"/>
      <c r="X185" s="329"/>
      <c r="Y185" s="329"/>
      <c r="Z185" s="329"/>
      <c r="AA185" s="329"/>
      <c r="AB185" s="123"/>
      <c r="AC185" s="124"/>
      <c r="AD185" s="123"/>
      <c r="AE185" s="134" t="str">
        <f t="shared" si="24"/>
        <v/>
      </c>
      <c r="AF185" s="124"/>
      <c r="AG185" s="134" t="str">
        <f t="shared" si="26"/>
        <v/>
      </c>
      <c r="AH185" s="299"/>
      <c r="AI185" s="299"/>
      <c r="AJ185" s="299"/>
      <c r="AK185" s="299"/>
      <c r="AL185" s="299"/>
      <c r="AM185" s="299"/>
      <c r="AN185" s="299"/>
      <c r="AO185" s="299" t="str">
        <f t="shared" si="28"/>
        <v/>
      </c>
      <c r="AP185" s="299"/>
      <c r="AQ185" s="300"/>
      <c r="AR185" s="299"/>
    </row>
    <row r="186" spans="1:44" s="135" customFormat="1" ht="13.2" hidden="1" thickTop="1" thickBot="1" x14ac:dyDescent="0.65">
      <c r="A186" s="174"/>
      <c r="G186" s="123"/>
      <c r="H186" s="124"/>
      <c r="I186" s="123"/>
      <c r="J186" s="325" t="s">
        <v>254</v>
      </c>
      <c r="K186" s="326"/>
      <c r="L186" s="326"/>
      <c r="M186" s="326"/>
      <c r="N186" s="326"/>
      <c r="O186" s="326"/>
      <c r="P186" s="326"/>
      <c r="Q186" s="326"/>
      <c r="R186" s="326"/>
      <c r="S186" s="326"/>
      <c r="T186" s="326"/>
      <c r="U186" s="326"/>
      <c r="V186" s="326"/>
      <c r="W186" s="326"/>
      <c r="X186" s="326"/>
      <c r="Y186" s="326"/>
      <c r="Z186" s="326"/>
      <c r="AA186" s="326"/>
      <c r="AB186" s="123"/>
      <c r="AC186" s="124"/>
      <c r="AD186" s="123"/>
      <c r="AE186" s="134" t="str">
        <f t="shared" si="24"/>
        <v>CentPl.CHW-?.</v>
      </c>
      <c r="AF186" s="124"/>
      <c r="AH186" s="297"/>
      <c r="AI186" s="297"/>
      <c r="AJ186" s="297"/>
      <c r="AK186" s="297"/>
      <c r="AL186" s="297"/>
      <c r="AM186" s="297"/>
      <c r="AN186" s="297"/>
      <c r="AO186" s="297"/>
      <c r="AP186" s="297"/>
      <c r="AQ186" s="298"/>
      <c r="AR186" s="297"/>
    </row>
    <row r="187" spans="1:44" s="134" customFormat="1" ht="13.2" hidden="1" thickTop="1" thickBot="1" x14ac:dyDescent="0.65">
      <c r="A187" s="175">
        <f t="shared" ref="A187:A196" si="29">IF(K187="(NOT USED)",0,$Y$5+$Y$6+(LEN(K187)))</f>
        <v>0</v>
      </c>
      <c r="B187" s="182" t="s">
        <v>1555</v>
      </c>
      <c r="C187" s="190"/>
      <c r="D187" s="183" t="s">
        <v>1555</v>
      </c>
      <c r="E187" s="191" t="s">
        <v>1555</v>
      </c>
      <c r="F187" s="192"/>
      <c r="G187" s="123"/>
      <c r="H187" s="124"/>
      <c r="I187" s="123"/>
      <c r="J187" s="327"/>
      <c r="K187" s="328" t="str">
        <f>IF(B187="Top of list","(NOT USED)",TEXT(VLOOKUP(B187,'Component Lvl List'!$A$3:$C$135,2,0),"")&amp;C187&amp;"."&amp;TEXT(VLOOKUP(D187,'Device Descriptor List'!$A$3:$C$357,2,0),"")&amp;TEXT(VLOOKUP(E187,'Device Descriptor List'!$A$3:$C$357,2,0),"")&amp;F187)</f>
        <v>(NOT USED)</v>
      </c>
      <c r="L187" s="327" t="str">
        <f>IF(K187="(NOT USED)","",TEXT(VLOOKUP(B187,'Component Lvl List'!$A$3:$C$135,3,0),"")&amp;C187&amp;" "&amp;TEXT(VLOOKUP(D187,'Device Descriptor List'!$A$3:$C$357,3,0),"")&amp;" "&amp;TEXT(VLOOKUP(E187,'Device Descriptor List'!$A$3:$C$357,3,0),"")&amp;F187)</f>
        <v/>
      </c>
      <c r="M187" s="329" t="s">
        <v>1672</v>
      </c>
      <c r="N187" s="329" t="str">
        <f>IF(K187="(NOT USED)","",VLOOKUP(M187,'Inputs Devices'!$A$3:$C$22,2,0))</f>
        <v/>
      </c>
      <c r="O187" s="329" t="str">
        <f>IF(K187="(NOT USED)","",VLOOKUP(M187,'Inputs Devices'!$A$3:$C$22,3,0))</f>
        <v/>
      </c>
      <c r="P187" s="329"/>
      <c r="Q187" s="329"/>
      <c r="R187" s="329"/>
      <c r="S187" s="329"/>
      <c r="T187" s="329"/>
      <c r="U187" s="329"/>
      <c r="V187" s="329"/>
      <c r="W187" s="329"/>
      <c r="X187" s="329"/>
      <c r="Y187" s="329"/>
      <c r="Z187" s="329"/>
      <c r="AA187" s="329"/>
      <c r="AB187" s="123"/>
      <c r="AC187" s="124"/>
      <c r="AD187" s="123"/>
      <c r="AE187" s="134" t="str">
        <f t="shared" si="24"/>
        <v/>
      </c>
      <c r="AF187" s="124"/>
      <c r="AG187" s="134" t="str">
        <f t="shared" ref="AG187:AG196" si="30">IF(OR(K187="",K187="(NOT USED)"),"",K187)</f>
        <v/>
      </c>
      <c r="AH187" s="299"/>
      <c r="AI187" s="299"/>
      <c r="AJ187" s="299"/>
      <c r="AK187" s="299"/>
      <c r="AL187" s="299"/>
      <c r="AM187" s="299"/>
      <c r="AN187" s="299"/>
      <c r="AO187" s="299"/>
      <c r="AP187" s="299" t="str">
        <f t="shared" ref="AP187:AP196" si="31">IF(OR($AG187="",$M187="Existing"),"","X")</f>
        <v/>
      </c>
      <c r="AQ187" s="300"/>
      <c r="AR187" s="299"/>
    </row>
    <row r="188" spans="1:44" s="134" customFormat="1" ht="13.2" hidden="1" thickTop="1" thickBot="1" x14ac:dyDescent="0.65">
      <c r="A188" s="175">
        <f t="shared" si="29"/>
        <v>0</v>
      </c>
      <c r="B188" s="182" t="s">
        <v>1555</v>
      </c>
      <c r="C188" s="190"/>
      <c r="D188" s="183" t="s">
        <v>1555</v>
      </c>
      <c r="E188" s="191" t="s">
        <v>1555</v>
      </c>
      <c r="F188" s="192"/>
      <c r="G188" s="123"/>
      <c r="H188" s="124"/>
      <c r="I188" s="123"/>
      <c r="J188" s="330"/>
      <c r="K188" s="331" t="str">
        <f>IF(B188="Top of list","(NOT USED)",TEXT(VLOOKUP(B188,'Component Lvl List'!$A$3:$C$135,2,0),"")&amp;C188&amp;"."&amp;TEXT(VLOOKUP(D188,'Device Descriptor List'!$A$3:$C$357,2,0),"")&amp;TEXT(VLOOKUP(E188,'Device Descriptor List'!$A$3:$C$357,2,0),"")&amp;F188)</f>
        <v>(NOT USED)</v>
      </c>
      <c r="L188" s="332" t="str">
        <f>IF(K188="(NOT USED)","",TEXT(VLOOKUP(B188,'Component Lvl List'!$A$3:$C$135,3,0),"")&amp;C188&amp;" "&amp;TEXT(VLOOKUP(D188,'Device Descriptor List'!$A$3:$C$357,3,0),"")&amp;" "&amp;TEXT(VLOOKUP(E188,'Device Descriptor List'!$A$3:$C$357,3,0),"")&amp;F188)</f>
        <v/>
      </c>
      <c r="M188" s="333" t="s">
        <v>1672</v>
      </c>
      <c r="N188" s="333" t="str">
        <f>IF(K188="(NOT USED)","",VLOOKUP(M188,'Inputs Devices'!$A$3:$C$22,2,0))</f>
        <v/>
      </c>
      <c r="O188" s="333" t="str">
        <f>IF(K188="(NOT USED)","",VLOOKUP(M188,'Inputs Devices'!$A$3:$C$22,3,0))</f>
        <v/>
      </c>
      <c r="P188" s="333"/>
      <c r="Q188" s="333"/>
      <c r="R188" s="333"/>
      <c r="S188" s="333"/>
      <c r="T188" s="333"/>
      <c r="U188" s="333"/>
      <c r="V188" s="333"/>
      <c r="W188" s="333"/>
      <c r="X188" s="333"/>
      <c r="Y188" s="333"/>
      <c r="Z188" s="333"/>
      <c r="AA188" s="333"/>
      <c r="AB188" s="123"/>
      <c r="AC188" s="124"/>
      <c r="AD188" s="123"/>
      <c r="AE188" s="134" t="str">
        <f t="shared" si="24"/>
        <v/>
      </c>
      <c r="AF188" s="124"/>
      <c r="AG188" s="134" t="str">
        <f t="shared" si="30"/>
        <v/>
      </c>
      <c r="AH188" s="299"/>
      <c r="AI188" s="299"/>
      <c r="AJ188" s="299"/>
      <c r="AK188" s="299"/>
      <c r="AL188" s="299"/>
      <c r="AM188" s="299"/>
      <c r="AN188" s="299"/>
      <c r="AO188" s="299"/>
      <c r="AP188" s="299" t="str">
        <f t="shared" si="31"/>
        <v/>
      </c>
      <c r="AQ188" s="300"/>
      <c r="AR188" s="299"/>
    </row>
    <row r="189" spans="1:44" s="134" customFormat="1" ht="13.2" hidden="1" thickTop="1" thickBot="1" x14ac:dyDescent="0.65">
      <c r="A189" s="175">
        <f t="shared" si="29"/>
        <v>0</v>
      </c>
      <c r="B189" s="182" t="s">
        <v>1555</v>
      </c>
      <c r="C189" s="190"/>
      <c r="D189" s="183" t="s">
        <v>1555</v>
      </c>
      <c r="E189" s="191" t="s">
        <v>1555</v>
      </c>
      <c r="F189" s="192"/>
      <c r="G189" s="123"/>
      <c r="H189" s="124"/>
      <c r="I189" s="123"/>
      <c r="J189" s="327"/>
      <c r="K189" s="328" t="str">
        <f>IF(B189="Top of list","(NOT USED)",TEXT(VLOOKUP(B189,'Component Lvl List'!$A$3:$C$135,2,0),"")&amp;C189&amp;"."&amp;TEXT(VLOOKUP(D189,'Device Descriptor List'!$A$3:$C$357,2,0),"")&amp;TEXT(VLOOKUP(E189,'Device Descriptor List'!$A$3:$C$357,2,0),"")&amp;F189)</f>
        <v>(NOT USED)</v>
      </c>
      <c r="L189" s="327" t="str">
        <f>IF(K189="(NOT USED)","",TEXT(VLOOKUP(B189,'Component Lvl List'!$A$3:$C$135,3,0),"")&amp;C189&amp;" "&amp;TEXT(VLOOKUP(D189,'Device Descriptor List'!$A$3:$C$357,3,0),"")&amp;" "&amp;TEXT(VLOOKUP(E189,'Device Descriptor List'!$A$3:$C$357,3,0),"")&amp;F189)</f>
        <v/>
      </c>
      <c r="M189" s="329" t="s">
        <v>1672</v>
      </c>
      <c r="N189" s="329" t="str">
        <f>IF(K189="(NOT USED)","",VLOOKUP(M189,'Inputs Devices'!$A$3:$C$22,2,0))</f>
        <v/>
      </c>
      <c r="O189" s="329" t="str">
        <f>IF(K189="(NOT USED)","",VLOOKUP(M189,'Inputs Devices'!$A$3:$C$22,3,0))</f>
        <v/>
      </c>
      <c r="P189" s="329"/>
      <c r="Q189" s="329"/>
      <c r="R189" s="329"/>
      <c r="S189" s="329"/>
      <c r="T189" s="329"/>
      <c r="U189" s="329"/>
      <c r="V189" s="329"/>
      <c r="W189" s="329"/>
      <c r="X189" s="329"/>
      <c r="Y189" s="329"/>
      <c r="Z189" s="329"/>
      <c r="AA189" s="329"/>
      <c r="AB189" s="123"/>
      <c r="AC189" s="124"/>
      <c r="AD189" s="123"/>
      <c r="AE189" s="134" t="str">
        <f t="shared" si="24"/>
        <v/>
      </c>
      <c r="AF189" s="124"/>
      <c r="AG189" s="134" t="str">
        <f t="shared" si="30"/>
        <v/>
      </c>
      <c r="AH189" s="299"/>
      <c r="AI189" s="299"/>
      <c r="AJ189" s="299"/>
      <c r="AK189" s="299"/>
      <c r="AL189" s="299"/>
      <c r="AM189" s="299"/>
      <c r="AN189" s="299"/>
      <c r="AO189" s="299"/>
      <c r="AP189" s="299" t="str">
        <f t="shared" si="31"/>
        <v/>
      </c>
      <c r="AQ189" s="300"/>
      <c r="AR189" s="299"/>
    </row>
    <row r="190" spans="1:44" s="134" customFormat="1" ht="13.2" hidden="1" thickTop="1" thickBot="1" x14ac:dyDescent="0.65">
      <c r="A190" s="175">
        <f t="shared" si="29"/>
        <v>0</v>
      </c>
      <c r="B190" s="182" t="s">
        <v>1555</v>
      </c>
      <c r="C190" s="190"/>
      <c r="D190" s="183" t="s">
        <v>1555</v>
      </c>
      <c r="E190" s="191" t="s">
        <v>1555</v>
      </c>
      <c r="F190" s="192"/>
      <c r="G190" s="123"/>
      <c r="H190" s="124"/>
      <c r="I190" s="123"/>
      <c r="J190" s="330"/>
      <c r="K190" s="331" t="str">
        <f>IF(B190="Top of list","(NOT USED)",TEXT(VLOOKUP(B190,'Component Lvl List'!$A$3:$C$135,2,0),"")&amp;C190&amp;"."&amp;TEXT(VLOOKUP(D190,'Device Descriptor List'!$A$3:$C$357,2,0),"")&amp;TEXT(VLOOKUP(E190,'Device Descriptor List'!$A$3:$C$357,2,0),"")&amp;F190)</f>
        <v>(NOT USED)</v>
      </c>
      <c r="L190" s="332" t="str">
        <f>IF(K190="(NOT USED)","",TEXT(VLOOKUP(B190,'Component Lvl List'!$A$3:$C$135,3,0),"")&amp;C190&amp;" "&amp;TEXT(VLOOKUP(D190,'Device Descriptor List'!$A$3:$C$357,3,0),"")&amp;" "&amp;TEXT(VLOOKUP(E190,'Device Descriptor List'!$A$3:$C$357,3,0),"")&amp;F190)</f>
        <v/>
      </c>
      <c r="M190" s="333" t="s">
        <v>1672</v>
      </c>
      <c r="N190" s="333" t="str">
        <f>IF(K190="(NOT USED)","",VLOOKUP(M190,'Inputs Devices'!$A$3:$C$22,2,0))</f>
        <v/>
      </c>
      <c r="O190" s="333" t="str">
        <f>IF(K190="(NOT USED)","",VLOOKUP(M190,'Inputs Devices'!$A$3:$C$22,3,0))</f>
        <v/>
      </c>
      <c r="P190" s="333"/>
      <c r="Q190" s="333"/>
      <c r="R190" s="333"/>
      <c r="S190" s="333"/>
      <c r="T190" s="333"/>
      <c r="U190" s="333"/>
      <c r="V190" s="333"/>
      <c r="W190" s="333"/>
      <c r="X190" s="333"/>
      <c r="Y190" s="333"/>
      <c r="Z190" s="333"/>
      <c r="AA190" s="333"/>
      <c r="AB190" s="123"/>
      <c r="AC190" s="124"/>
      <c r="AD190" s="123"/>
      <c r="AE190" s="134" t="str">
        <f t="shared" si="24"/>
        <v/>
      </c>
      <c r="AF190" s="124"/>
      <c r="AG190" s="134" t="str">
        <f t="shared" si="30"/>
        <v/>
      </c>
      <c r="AH190" s="299"/>
      <c r="AI190" s="299"/>
      <c r="AJ190" s="299"/>
      <c r="AK190" s="299"/>
      <c r="AL190" s="299"/>
      <c r="AM190" s="299"/>
      <c r="AN190" s="299"/>
      <c r="AO190" s="299"/>
      <c r="AP190" s="299" t="str">
        <f t="shared" si="31"/>
        <v/>
      </c>
      <c r="AQ190" s="300"/>
      <c r="AR190" s="299"/>
    </row>
    <row r="191" spans="1:44" s="134" customFormat="1" ht="13.2" hidden="1" thickTop="1" thickBot="1" x14ac:dyDescent="0.65">
      <c r="A191" s="175">
        <f t="shared" si="29"/>
        <v>0</v>
      </c>
      <c r="B191" s="182" t="s">
        <v>1555</v>
      </c>
      <c r="C191" s="190"/>
      <c r="D191" s="183" t="s">
        <v>1555</v>
      </c>
      <c r="E191" s="191" t="s">
        <v>1555</v>
      </c>
      <c r="F191" s="192"/>
      <c r="G191" s="123"/>
      <c r="H191" s="124"/>
      <c r="I191" s="123"/>
      <c r="J191" s="327"/>
      <c r="K191" s="328" t="str">
        <f>IF(B191="Top of list","(NOT USED)",TEXT(VLOOKUP(B191,'Component Lvl List'!$A$3:$C$135,2,0),"")&amp;C191&amp;"."&amp;TEXT(VLOOKUP(D191,'Device Descriptor List'!$A$3:$C$357,2,0),"")&amp;TEXT(VLOOKUP(E191,'Device Descriptor List'!$A$3:$C$357,2,0),"")&amp;F191)</f>
        <v>(NOT USED)</v>
      </c>
      <c r="L191" s="327" t="str">
        <f>IF(K191="(NOT USED)","",TEXT(VLOOKUP(B191,'Component Lvl List'!$A$3:$C$135,3,0),"")&amp;C191&amp;" "&amp;TEXT(VLOOKUP(D191,'Device Descriptor List'!$A$3:$C$357,3,0),"")&amp;" "&amp;TEXT(VLOOKUP(E191,'Device Descriptor List'!$A$3:$C$357,3,0),"")&amp;F191)</f>
        <v/>
      </c>
      <c r="M191" s="329" t="s">
        <v>1672</v>
      </c>
      <c r="N191" s="329" t="str">
        <f>IF(K191="(NOT USED)","",VLOOKUP(M191,'Inputs Devices'!$A$3:$C$22,2,0))</f>
        <v/>
      </c>
      <c r="O191" s="329" t="str">
        <f>IF(K191="(NOT USED)","",VLOOKUP(M191,'Inputs Devices'!$A$3:$C$22,3,0))</f>
        <v/>
      </c>
      <c r="P191" s="329"/>
      <c r="Q191" s="329"/>
      <c r="R191" s="329"/>
      <c r="S191" s="329"/>
      <c r="T191" s="329"/>
      <c r="U191" s="329"/>
      <c r="V191" s="329"/>
      <c r="W191" s="329"/>
      <c r="X191" s="329"/>
      <c r="Y191" s="329"/>
      <c r="Z191" s="329"/>
      <c r="AA191" s="329"/>
      <c r="AB191" s="123"/>
      <c r="AC191" s="124"/>
      <c r="AD191" s="123"/>
      <c r="AE191" s="134" t="str">
        <f t="shared" si="24"/>
        <v/>
      </c>
      <c r="AF191" s="124"/>
      <c r="AG191" s="134" t="str">
        <f t="shared" si="30"/>
        <v/>
      </c>
      <c r="AH191" s="299"/>
      <c r="AI191" s="299"/>
      <c r="AJ191" s="299"/>
      <c r="AK191" s="299"/>
      <c r="AL191" s="299"/>
      <c r="AM191" s="299"/>
      <c r="AN191" s="299"/>
      <c r="AO191" s="299"/>
      <c r="AP191" s="299" t="str">
        <f t="shared" si="31"/>
        <v/>
      </c>
      <c r="AQ191" s="300"/>
      <c r="AR191" s="299"/>
    </row>
    <row r="192" spans="1:44" s="134" customFormat="1" ht="13.2" hidden="1" thickTop="1" thickBot="1" x14ac:dyDescent="0.65">
      <c r="A192" s="175">
        <f t="shared" si="29"/>
        <v>0</v>
      </c>
      <c r="B192" s="182" t="s">
        <v>1555</v>
      </c>
      <c r="C192" s="190"/>
      <c r="D192" s="183" t="s">
        <v>1555</v>
      </c>
      <c r="E192" s="191" t="s">
        <v>1555</v>
      </c>
      <c r="F192" s="192"/>
      <c r="G192" s="123"/>
      <c r="H192" s="124"/>
      <c r="I192" s="123"/>
      <c r="J192" s="330"/>
      <c r="K192" s="331" t="str">
        <f>IF(B192="Top of list","(NOT USED)",TEXT(VLOOKUP(B192,'Component Lvl List'!$A$3:$C$135,2,0),"")&amp;C192&amp;"."&amp;TEXT(VLOOKUP(D192,'Device Descriptor List'!$A$3:$C$357,2,0),"")&amp;TEXT(VLOOKUP(E192,'Device Descriptor List'!$A$3:$C$357,2,0),"")&amp;F192)</f>
        <v>(NOT USED)</v>
      </c>
      <c r="L192" s="332" t="str">
        <f>IF(K192="(NOT USED)","",TEXT(VLOOKUP(B192,'Component Lvl List'!$A$3:$C$135,3,0),"")&amp;C192&amp;" "&amp;TEXT(VLOOKUP(D192,'Device Descriptor List'!$A$3:$C$357,3,0),"")&amp;" "&amp;TEXT(VLOOKUP(E192,'Device Descriptor List'!$A$3:$C$357,3,0),"")&amp;F192)</f>
        <v/>
      </c>
      <c r="M192" s="333" t="s">
        <v>1672</v>
      </c>
      <c r="N192" s="333" t="str">
        <f>IF(K192="(NOT USED)","",VLOOKUP(M192,'Inputs Devices'!$A$3:$C$22,2,0))</f>
        <v/>
      </c>
      <c r="O192" s="333" t="str">
        <f>IF(K192="(NOT USED)","",VLOOKUP(M192,'Inputs Devices'!$A$3:$C$22,3,0))</f>
        <v/>
      </c>
      <c r="P192" s="333"/>
      <c r="Q192" s="333"/>
      <c r="R192" s="333"/>
      <c r="S192" s="333"/>
      <c r="T192" s="333"/>
      <c r="U192" s="333"/>
      <c r="V192" s="333"/>
      <c r="W192" s="333"/>
      <c r="X192" s="333"/>
      <c r="Y192" s="333"/>
      <c r="Z192" s="333"/>
      <c r="AA192" s="333"/>
      <c r="AB192" s="123"/>
      <c r="AC192" s="124"/>
      <c r="AD192" s="123"/>
      <c r="AE192" s="134" t="str">
        <f t="shared" si="24"/>
        <v/>
      </c>
      <c r="AF192" s="124"/>
      <c r="AG192" s="134" t="str">
        <f t="shared" si="30"/>
        <v/>
      </c>
      <c r="AH192" s="299"/>
      <c r="AI192" s="299"/>
      <c r="AJ192" s="299"/>
      <c r="AK192" s="299"/>
      <c r="AL192" s="299"/>
      <c r="AM192" s="299"/>
      <c r="AN192" s="299"/>
      <c r="AO192" s="299"/>
      <c r="AP192" s="299" t="str">
        <f t="shared" si="31"/>
        <v/>
      </c>
      <c r="AQ192" s="300"/>
      <c r="AR192" s="299"/>
    </row>
    <row r="193" spans="1:44" s="134" customFormat="1" ht="13.2" hidden="1" thickTop="1" thickBot="1" x14ac:dyDescent="0.65">
      <c r="A193" s="175">
        <f t="shared" si="29"/>
        <v>0</v>
      </c>
      <c r="B193" s="182" t="s">
        <v>1555</v>
      </c>
      <c r="C193" s="190"/>
      <c r="D193" s="183" t="s">
        <v>1555</v>
      </c>
      <c r="E193" s="191" t="s">
        <v>1555</v>
      </c>
      <c r="F193" s="192"/>
      <c r="G193" s="123"/>
      <c r="H193" s="124"/>
      <c r="I193" s="123"/>
      <c r="J193" s="327"/>
      <c r="K193" s="328" t="str">
        <f>IF(B193="Top of list","(NOT USED)",TEXT(VLOOKUP(B193,'Component Lvl List'!$A$3:$C$135,2,0),"")&amp;C193&amp;"."&amp;TEXT(VLOOKUP(D193,'Device Descriptor List'!$A$3:$C$357,2,0),"")&amp;TEXT(VLOOKUP(E193,'Device Descriptor List'!$A$3:$C$357,2,0),"")&amp;F193)</f>
        <v>(NOT USED)</v>
      </c>
      <c r="L193" s="327" t="str">
        <f>IF(K193="(NOT USED)","",TEXT(VLOOKUP(B193,'Component Lvl List'!$A$3:$C$135,3,0),"")&amp;C193&amp;" "&amp;TEXT(VLOOKUP(D193,'Device Descriptor List'!$A$3:$C$357,3,0),"")&amp;" "&amp;TEXT(VLOOKUP(E193,'Device Descriptor List'!$A$3:$C$357,3,0),"")&amp;F193)</f>
        <v/>
      </c>
      <c r="M193" s="329" t="s">
        <v>1672</v>
      </c>
      <c r="N193" s="329" t="str">
        <f>IF(K193="(NOT USED)","",VLOOKUP(M193,'Inputs Devices'!$A$3:$C$22,2,0))</f>
        <v/>
      </c>
      <c r="O193" s="329" t="str">
        <f>IF(K193="(NOT USED)","",VLOOKUP(M193,'Inputs Devices'!$A$3:$C$22,3,0))</f>
        <v/>
      </c>
      <c r="P193" s="329"/>
      <c r="Q193" s="329"/>
      <c r="R193" s="329"/>
      <c r="S193" s="329"/>
      <c r="T193" s="329"/>
      <c r="U193" s="329"/>
      <c r="V193" s="329"/>
      <c r="W193" s="329"/>
      <c r="X193" s="329"/>
      <c r="Y193" s="329"/>
      <c r="Z193" s="329"/>
      <c r="AA193" s="329"/>
      <c r="AB193" s="123"/>
      <c r="AC193" s="124"/>
      <c r="AD193" s="123"/>
      <c r="AE193" s="134" t="str">
        <f t="shared" si="24"/>
        <v/>
      </c>
      <c r="AF193" s="124"/>
      <c r="AG193" s="134" t="str">
        <f t="shared" si="30"/>
        <v/>
      </c>
      <c r="AH193" s="299"/>
      <c r="AI193" s="299"/>
      <c r="AJ193" s="299"/>
      <c r="AK193" s="299"/>
      <c r="AL193" s="299"/>
      <c r="AM193" s="299"/>
      <c r="AN193" s="299"/>
      <c r="AO193" s="299"/>
      <c r="AP193" s="299" t="str">
        <f t="shared" si="31"/>
        <v/>
      </c>
      <c r="AQ193" s="300"/>
      <c r="AR193" s="299"/>
    </row>
    <row r="194" spans="1:44" s="134" customFormat="1" ht="13.2" hidden="1" thickTop="1" thickBot="1" x14ac:dyDescent="0.65">
      <c r="A194" s="175">
        <f t="shared" si="29"/>
        <v>0</v>
      </c>
      <c r="B194" s="182" t="s">
        <v>1555</v>
      </c>
      <c r="C194" s="190"/>
      <c r="D194" s="183" t="s">
        <v>1555</v>
      </c>
      <c r="E194" s="191" t="s">
        <v>1555</v>
      </c>
      <c r="F194" s="192"/>
      <c r="G194" s="123"/>
      <c r="H194" s="124"/>
      <c r="I194" s="123"/>
      <c r="J194" s="330"/>
      <c r="K194" s="331" t="str">
        <f>IF(B194="Top of list","(NOT USED)",TEXT(VLOOKUP(B194,'Component Lvl List'!$A$3:$C$135,2,0),"")&amp;C194&amp;"."&amp;TEXT(VLOOKUP(D194,'Device Descriptor List'!$A$3:$C$357,2,0),"")&amp;TEXT(VLOOKUP(E194,'Device Descriptor List'!$A$3:$C$357,2,0),"")&amp;F194)</f>
        <v>(NOT USED)</v>
      </c>
      <c r="L194" s="332" t="str">
        <f>IF(K194="(NOT USED)","",TEXT(VLOOKUP(B194,'Component Lvl List'!$A$3:$C$135,3,0),"")&amp;C194&amp;" "&amp;TEXT(VLOOKUP(D194,'Device Descriptor List'!$A$3:$C$357,3,0),"")&amp;" "&amp;TEXT(VLOOKUP(E194,'Device Descriptor List'!$A$3:$C$357,3,0),"")&amp;F194)</f>
        <v/>
      </c>
      <c r="M194" s="333" t="s">
        <v>1672</v>
      </c>
      <c r="N194" s="333" t="str">
        <f>IF(K194="(NOT USED)","",VLOOKUP(M194,'Inputs Devices'!$A$3:$C$22,2,0))</f>
        <v/>
      </c>
      <c r="O194" s="333" t="str">
        <f>IF(K194="(NOT USED)","",VLOOKUP(M194,'Inputs Devices'!$A$3:$C$22,3,0))</f>
        <v/>
      </c>
      <c r="P194" s="333"/>
      <c r="Q194" s="333"/>
      <c r="R194" s="333"/>
      <c r="S194" s="333"/>
      <c r="T194" s="333"/>
      <c r="U194" s="333"/>
      <c r="V194" s="333"/>
      <c r="W194" s="333"/>
      <c r="X194" s="333"/>
      <c r="Y194" s="333"/>
      <c r="Z194" s="333"/>
      <c r="AA194" s="333"/>
      <c r="AB194" s="123"/>
      <c r="AC194" s="124"/>
      <c r="AD194" s="123"/>
      <c r="AE194" s="134" t="str">
        <f t="shared" si="24"/>
        <v/>
      </c>
      <c r="AF194" s="124"/>
      <c r="AG194" s="134" t="str">
        <f t="shared" si="30"/>
        <v/>
      </c>
      <c r="AH194" s="299"/>
      <c r="AI194" s="299"/>
      <c r="AJ194" s="299"/>
      <c r="AK194" s="299"/>
      <c r="AL194" s="299"/>
      <c r="AM194" s="299"/>
      <c r="AN194" s="299"/>
      <c r="AO194" s="299"/>
      <c r="AP194" s="299" t="str">
        <f t="shared" si="31"/>
        <v/>
      </c>
      <c r="AQ194" s="300"/>
      <c r="AR194" s="299"/>
    </row>
    <row r="195" spans="1:44" s="134" customFormat="1" ht="13.2" hidden="1" thickTop="1" thickBot="1" x14ac:dyDescent="0.65">
      <c r="A195" s="175">
        <f t="shared" si="29"/>
        <v>0</v>
      </c>
      <c r="B195" s="182" t="s">
        <v>1555</v>
      </c>
      <c r="C195" s="190"/>
      <c r="D195" s="183" t="s">
        <v>1555</v>
      </c>
      <c r="E195" s="191" t="s">
        <v>1555</v>
      </c>
      <c r="F195" s="192"/>
      <c r="G195" s="123"/>
      <c r="H195" s="124"/>
      <c r="I195" s="123"/>
      <c r="J195" s="327"/>
      <c r="K195" s="328" t="str">
        <f>IF(B195="Top of list","(NOT USED)",TEXT(VLOOKUP(B195,'Component Lvl List'!$A$3:$C$135,2,0),"")&amp;C195&amp;"."&amp;TEXT(VLOOKUP(D195,'Device Descriptor List'!$A$3:$C$357,2,0),"")&amp;TEXT(VLOOKUP(E195,'Device Descriptor List'!$A$3:$C$357,2,0),"")&amp;F195)</f>
        <v>(NOT USED)</v>
      </c>
      <c r="L195" s="327" t="str">
        <f>IF(K195="(NOT USED)","",TEXT(VLOOKUP(B195,'Component Lvl List'!$A$3:$C$135,3,0),"")&amp;C195&amp;" "&amp;TEXT(VLOOKUP(D195,'Device Descriptor List'!$A$3:$C$357,3,0),"")&amp;" "&amp;TEXT(VLOOKUP(E195,'Device Descriptor List'!$A$3:$C$357,3,0),"")&amp;F195)</f>
        <v/>
      </c>
      <c r="M195" s="329" t="s">
        <v>1672</v>
      </c>
      <c r="N195" s="329" t="str">
        <f>IF(K195="(NOT USED)","",VLOOKUP(M195,'Inputs Devices'!$A$3:$C$22,2,0))</f>
        <v/>
      </c>
      <c r="O195" s="329" t="str">
        <f>IF(K195="(NOT USED)","",VLOOKUP(M195,'Inputs Devices'!$A$3:$C$22,3,0))</f>
        <v/>
      </c>
      <c r="P195" s="329"/>
      <c r="Q195" s="329"/>
      <c r="R195" s="329"/>
      <c r="S195" s="329"/>
      <c r="T195" s="329"/>
      <c r="U195" s="329"/>
      <c r="V195" s="329"/>
      <c r="W195" s="329"/>
      <c r="X195" s="329"/>
      <c r="Y195" s="329"/>
      <c r="Z195" s="329"/>
      <c r="AA195" s="329"/>
      <c r="AB195" s="123"/>
      <c r="AC195" s="124"/>
      <c r="AD195" s="123"/>
      <c r="AE195" s="134" t="str">
        <f t="shared" si="24"/>
        <v/>
      </c>
      <c r="AF195" s="124"/>
      <c r="AG195" s="134" t="str">
        <f t="shared" si="30"/>
        <v/>
      </c>
      <c r="AH195" s="299"/>
      <c r="AI195" s="299"/>
      <c r="AJ195" s="299"/>
      <c r="AK195" s="299"/>
      <c r="AL195" s="299"/>
      <c r="AM195" s="299"/>
      <c r="AN195" s="299"/>
      <c r="AO195" s="299"/>
      <c r="AP195" s="299" t="str">
        <f t="shared" si="31"/>
        <v/>
      </c>
      <c r="AQ195" s="300"/>
      <c r="AR195" s="299"/>
    </row>
    <row r="196" spans="1:44" s="134" customFormat="1" ht="13.2" hidden="1" thickTop="1" thickBot="1" x14ac:dyDescent="0.65">
      <c r="A196" s="175">
        <f t="shared" si="29"/>
        <v>0</v>
      </c>
      <c r="B196" s="182" t="s">
        <v>1555</v>
      </c>
      <c r="C196" s="190"/>
      <c r="D196" s="183" t="s">
        <v>1555</v>
      </c>
      <c r="E196" s="191" t="s">
        <v>1555</v>
      </c>
      <c r="F196" s="192"/>
      <c r="G196" s="123"/>
      <c r="H196" s="124"/>
      <c r="I196" s="123"/>
      <c r="J196" s="330"/>
      <c r="K196" s="331" t="str">
        <f>IF(B196="Top of list","(NOT USED)",TEXT(VLOOKUP(B196,'Component Lvl List'!$A$3:$C$135,2,0),"")&amp;C196&amp;"."&amp;TEXT(VLOOKUP(D196,'Device Descriptor List'!$A$3:$C$357,2,0),"")&amp;TEXT(VLOOKUP(E196,'Device Descriptor List'!$A$3:$C$357,2,0),"")&amp;F196)</f>
        <v>(NOT USED)</v>
      </c>
      <c r="L196" s="332" t="str">
        <f>IF(K196="(NOT USED)","",TEXT(VLOOKUP(B196,'Component Lvl List'!$A$3:$C$135,3,0),"")&amp;C196&amp;" "&amp;TEXT(VLOOKUP(D196,'Device Descriptor List'!$A$3:$C$357,3,0),"")&amp;" "&amp;TEXT(VLOOKUP(E196,'Device Descriptor List'!$A$3:$C$357,3,0),"")&amp;F196)</f>
        <v/>
      </c>
      <c r="M196" s="333" t="s">
        <v>1672</v>
      </c>
      <c r="N196" s="333" t="str">
        <f>IF(K196="(NOT USED)","",VLOOKUP(M196,'Inputs Devices'!$A$3:$C$22,2,0))</f>
        <v/>
      </c>
      <c r="O196" s="333" t="str">
        <f>IF(K196="(NOT USED)","",VLOOKUP(M196,'Inputs Devices'!$A$3:$C$22,3,0))</f>
        <v/>
      </c>
      <c r="P196" s="333"/>
      <c r="Q196" s="333"/>
      <c r="R196" s="333"/>
      <c r="S196" s="333"/>
      <c r="T196" s="333"/>
      <c r="U196" s="333"/>
      <c r="V196" s="333"/>
      <c r="W196" s="333"/>
      <c r="X196" s="333"/>
      <c r="Y196" s="333"/>
      <c r="Z196" s="333"/>
      <c r="AA196" s="333"/>
      <c r="AB196" s="123"/>
      <c r="AC196" s="124"/>
      <c r="AD196" s="123"/>
      <c r="AE196" s="134" t="str">
        <f t="shared" si="24"/>
        <v/>
      </c>
      <c r="AF196" s="124"/>
      <c r="AG196" s="134" t="str">
        <f t="shared" si="30"/>
        <v/>
      </c>
      <c r="AH196" s="299"/>
      <c r="AI196" s="299"/>
      <c r="AJ196" s="299"/>
      <c r="AK196" s="299"/>
      <c r="AL196" s="299"/>
      <c r="AM196" s="299"/>
      <c r="AN196" s="299"/>
      <c r="AO196" s="299"/>
      <c r="AP196" s="299" t="str">
        <f t="shared" si="31"/>
        <v/>
      </c>
      <c r="AQ196" s="300"/>
      <c r="AR196" s="299"/>
    </row>
    <row r="197" spans="1:44" s="134" customFormat="1" ht="12.9" thickTop="1" x14ac:dyDescent="0.6">
      <c r="A197" s="194"/>
      <c r="B197" s="138"/>
      <c r="C197" s="138"/>
      <c r="D197" s="138"/>
      <c r="E197" s="138"/>
      <c r="F197" s="138"/>
      <c r="G197" s="123"/>
      <c r="H197" s="124"/>
      <c r="I197" s="123"/>
      <c r="J197" s="370" t="s">
        <v>52</v>
      </c>
      <c r="K197" s="371"/>
      <c r="L197" s="371"/>
      <c r="M197" s="371"/>
      <c r="N197" s="371"/>
      <c r="O197" s="371"/>
      <c r="P197" s="371"/>
      <c r="Q197" s="371"/>
      <c r="R197" s="371"/>
      <c r="S197" s="371"/>
      <c r="T197" s="371"/>
      <c r="U197" s="371"/>
      <c r="V197" s="371"/>
      <c r="W197" s="371"/>
      <c r="X197" s="371"/>
      <c r="Y197" s="371"/>
      <c r="Z197" s="371"/>
      <c r="AA197" s="372"/>
      <c r="AB197" s="123"/>
      <c r="AC197" s="124"/>
      <c r="AD197" s="123"/>
      <c r="AF197" s="124"/>
      <c r="AG197" s="139" t="s">
        <v>90</v>
      </c>
      <c r="AH197" s="140">
        <f t="shared" ref="AH197:AP197" si="32">COUNTIF(AH19:AH196,"X")</f>
        <v>0</v>
      </c>
      <c r="AI197" s="140">
        <f t="shared" si="32"/>
        <v>1</v>
      </c>
      <c r="AJ197" s="140">
        <f t="shared" si="32"/>
        <v>0</v>
      </c>
      <c r="AK197" s="140">
        <f t="shared" si="32"/>
        <v>0</v>
      </c>
      <c r="AL197" s="140">
        <f t="shared" si="32"/>
        <v>1</v>
      </c>
      <c r="AM197" s="140">
        <f t="shared" si="32"/>
        <v>1</v>
      </c>
      <c r="AN197" s="140">
        <f t="shared" si="32"/>
        <v>6</v>
      </c>
      <c r="AO197" s="140">
        <f t="shared" si="32"/>
        <v>0</v>
      </c>
      <c r="AP197" s="140">
        <f t="shared" si="32"/>
        <v>0</v>
      </c>
      <c r="AQ197" s="296">
        <f>SUM(AQ19:AQ196)</f>
        <v>1200</v>
      </c>
      <c r="AR197" s="302"/>
    </row>
    <row r="198" spans="1:44" s="134" customFormat="1" ht="12.6" customHeight="1" x14ac:dyDescent="0.6">
      <c r="A198" s="173"/>
      <c r="G198" s="123"/>
      <c r="H198" s="124"/>
      <c r="I198" s="123"/>
      <c r="J198" s="334">
        <v>1</v>
      </c>
      <c r="K198" s="368" t="s">
        <v>1743</v>
      </c>
      <c r="L198" s="364"/>
      <c r="M198" s="364"/>
      <c r="N198" s="364"/>
      <c r="O198" s="364"/>
      <c r="P198" s="364"/>
      <c r="Q198" s="364"/>
      <c r="R198" s="364"/>
      <c r="S198" s="364"/>
      <c r="T198" s="364"/>
      <c r="U198" s="364"/>
      <c r="V198" s="364"/>
      <c r="W198" s="364"/>
      <c r="X198" s="364"/>
      <c r="Y198" s="364"/>
      <c r="Z198" s="364"/>
      <c r="AA198" s="365"/>
      <c r="AB198" s="123"/>
      <c r="AC198" s="124"/>
      <c r="AD198" s="341"/>
      <c r="AF198" s="124"/>
      <c r="AG198" s="123" t="s">
        <v>52</v>
      </c>
      <c r="AH198" s="156"/>
      <c r="AI198" s="156"/>
      <c r="AJ198" s="156"/>
      <c r="AK198" s="156"/>
      <c r="AL198" s="156"/>
      <c r="AM198" s="156"/>
      <c r="AN198" s="156"/>
      <c r="AO198" s="156"/>
      <c r="AP198" s="156"/>
      <c r="AQ198" s="250"/>
      <c r="AR198" s="156"/>
    </row>
    <row r="199" spans="1:44" s="134" customFormat="1" ht="12.6" customHeight="1" x14ac:dyDescent="0.6">
      <c r="A199" s="173"/>
      <c r="G199" s="123"/>
      <c r="H199" s="124"/>
      <c r="I199" s="123"/>
      <c r="J199" s="335">
        <v>2</v>
      </c>
      <c r="K199" s="426" t="s">
        <v>1744</v>
      </c>
      <c r="L199" s="366"/>
      <c r="M199" s="366"/>
      <c r="N199" s="366"/>
      <c r="O199" s="366"/>
      <c r="P199" s="366"/>
      <c r="Q199" s="366"/>
      <c r="R199" s="366"/>
      <c r="S199" s="366"/>
      <c r="T199" s="366"/>
      <c r="U199" s="366"/>
      <c r="V199" s="366"/>
      <c r="W199" s="366"/>
      <c r="X199" s="366"/>
      <c r="Y199" s="366"/>
      <c r="Z199" s="366"/>
      <c r="AA199" s="367"/>
      <c r="AB199" s="123"/>
      <c r="AC199" s="124"/>
      <c r="AD199" s="342"/>
      <c r="AF199" s="124"/>
      <c r="AG199" s="363" t="s">
        <v>93</v>
      </c>
      <c r="AH199" s="363"/>
      <c r="AI199" s="363"/>
      <c r="AJ199" s="363"/>
      <c r="AK199" s="363"/>
      <c r="AL199" s="363"/>
      <c r="AM199" s="363"/>
      <c r="AN199" s="363"/>
      <c r="AO199" s="363"/>
      <c r="AP199" s="363"/>
      <c r="AQ199" s="363"/>
      <c r="AR199" s="363"/>
    </row>
    <row r="200" spans="1:44" s="134" customFormat="1" ht="12.6" customHeight="1" x14ac:dyDescent="0.6">
      <c r="A200" s="173"/>
      <c r="G200" s="123"/>
      <c r="H200" s="124"/>
      <c r="I200" s="123"/>
      <c r="J200" s="334">
        <v>3</v>
      </c>
      <c r="K200" s="364" t="s">
        <v>94</v>
      </c>
      <c r="L200" s="364"/>
      <c r="M200" s="364"/>
      <c r="N200" s="364"/>
      <c r="O200" s="364"/>
      <c r="P200" s="364"/>
      <c r="Q200" s="364"/>
      <c r="R200" s="364"/>
      <c r="S200" s="364"/>
      <c r="T200" s="364"/>
      <c r="U200" s="364"/>
      <c r="V200" s="364"/>
      <c r="W200" s="364"/>
      <c r="X200" s="364"/>
      <c r="Y200" s="364"/>
      <c r="Z200" s="364"/>
      <c r="AA200" s="365"/>
      <c r="AB200" s="123"/>
      <c r="AC200" s="124"/>
      <c r="AD200" s="341"/>
      <c r="AF200" s="124"/>
      <c r="AG200" s="123"/>
      <c r="AH200" s="156"/>
      <c r="AI200" s="156"/>
      <c r="AJ200" s="156"/>
      <c r="AK200" s="156"/>
      <c r="AL200" s="156"/>
      <c r="AM200" s="156"/>
      <c r="AN200" s="156"/>
      <c r="AO200" s="156"/>
      <c r="AP200" s="156"/>
      <c r="AQ200" s="250"/>
      <c r="AR200" s="156"/>
    </row>
    <row r="201" spans="1:44" s="134" customFormat="1" ht="12.6" customHeight="1" x14ac:dyDescent="0.6">
      <c r="A201" s="173"/>
      <c r="G201" s="123"/>
      <c r="H201" s="124"/>
      <c r="I201" s="123"/>
      <c r="J201" s="335">
        <v>4</v>
      </c>
      <c r="K201" s="366" t="s">
        <v>95</v>
      </c>
      <c r="L201" s="366"/>
      <c r="M201" s="366"/>
      <c r="N201" s="366"/>
      <c r="O201" s="366"/>
      <c r="P201" s="366"/>
      <c r="Q201" s="366"/>
      <c r="R201" s="366"/>
      <c r="S201" s="366"/>
      <c r="T201" s="366"/>
      <c r="U201" s="366"/>
      <c r="V201" s="366"/>
      <c r="W201" s="366"/>
      <c r="X201" s="366"/>
      <c r="Y201" s="366"/>
      <c r="Z201" s="366"/>
      <c r="AA201" s="367"/>
      <c r="AB201" s="123"/>
      <c r="AC201" s="124"/>
      <c r="AD201" s="342"/>
      <c r="AF201" s="124"/>
      <c r="AG201" s="363"/>
      <c r="AH201" s="363"/>
      <c r="AI201" s="363"/>
      <c r="AJ201" s="363"/>
      <c r="AK201" s="363"/>
      <c r="AL201" s="363"/>
      <c r="AM201" s="363"/>
      <c r="AN201" s="363"/>
      <c r="AO201" s="363"/>
      <c r="AP201" s="363"/>
      <c r="AQ201" s="363"/>
      <c r="AR201" s="363"/>
    </row>
    <row r="202" spans="1:44" s="134" customFormat="1" ht="12.6" customHeight="1" x14ac:dyDescent="0.6">
      <c r="A202" s="173"/>
      <c r="G202" s="123"/>
      <c r="H202" s="124"/>
      <c r="I202" s="123"/>
      <c r="J202" s="334">
        <v>5</v>
      </c>
      <c r="K202" s="364" t="s">
        <v>96</v>
      </c>
      <c r="L202" s="364"/>
      <c r="M202" s="364"/>
      <c r="N202" s="364"/>
      <c r="O202" s="364"/>
      <c r="P202" s="364"/>
      <c r="Q202" s="364"/>
      <c r="R202" s="364"/>
      <c r="S202" s="364"/>
      <c r="T202" s="364"/>
      <c r="U202" s="364"/>
      <c r="V202" s="364"/>
      <c r="W202" s="364"/>
      <c r="X202" s="364"/>
      <c r="Y202" s="364"/>
      <c r="Z202" s="364"/>
      <c r="AA202" s="365"/>
      <c r="AB202" s="123"/>
      <c r="AC202" s="124"/>
      <c r="AD202" s="341"/>
      <c r="AF202" s="124"/>
      <c r="AG202" s="123" t="s">
        <v>97</v>
      </c>
      <c r="AH202" s="156"/>
      <c r="AI202" s="156"/>
      <c r="AJ202" s="156"/>
      <c r="AK202" s="156"/>
      <c r="AL202" s="156"/>
      <c r="AM202" s="156"/>
      <c r="AN202" s="156"/>
      <c r="AO202" s="156"/>
      <c r="AP202" s="156"/>
      <c r="AQ202" s="250"/>
      <c r="AR202" s="156"/>
    </row>
    <row r="203" spans="1:44" s="134" customFormat="1" ht="12.6" customHeight="1" x14ac:dyDescent="0.6">
      <c r="A203" s="173"/>
      <c r="G203" s="123"/>
      <c r="H203" s="124"/>
      <c r="I203" s="123"/>
      <c r="J203" s="335">
        <v>6</v>
      </c>
      <c r="K203" s="366" t="s">
        <v>280</v>
      </c>
      <c r="L203" s="366"/>
      <c r="M203" s="366"/>
      <c r="N203" s="366"/>
      <c r="O203" s="366"/>
      <c r="P203" s="366"/>
      <c r="Q203" s="366"/>
      <c r="R203" s="366"/>
      <c r="S203" s="366"/>
      <c r="T203" s="366"/>
      <c r="U203" s="366"/>
      <c r="V203" s="366"/>
      <c r="W203" s="366"/>
      <c r="X203" s="366"/>
      <c r="Y203" s="366"/>
      <c r="Z203" s="366"/>
      <c r="AA203" s="367"/>
      <c r="AB203" s="123"/>
      <c r="AC203" s="124"/>
      <c r="AD203" s="342"/>
      <c r="AF203" s="124"/>
      <c r="AG203" s="363"/>
      <c r="AH203" s="363"/>
      <c r="AI203" s="363"/>
      <c r="AJ203" s="363"/>
      <c r="AK203" s="363"/>
      <c r="AL203" s="363"/>
      <c r="AM203" s="363"/>
      <c r="AN203" s="363" t="s">
        <v>9</v>
      </c>
      <c r="AO203" s="363">
        <v>1000</v>
      </c>
      <c r="AP203" s="363"/>
      <c r="AQ203" s="363"/>
      <c r="AR203" s="363"/>
    </row>
    <row r="204" spans="1:44" s="134" customFormat="1" ht="25" customHeight="1" x14ac:dyDescent="0.6">
      <c r="A204" s="173"/>
      <c r="G204" s="123"/>
      <c r="H204" s="124"/>
      <c r="I204" s="123"/>
      <c r="J204" s="334">
        <v>7</v>
      </c>
      <c r="K204" s="368" t="s">
        <v>1734</v>
      </c>
      <c r="L204" s="364"/>
      <c r="M204" s="364"/>
      <c r="N204" s="364"/>
      <c r="O204" s="364"/>
      <c r="P204" s="364"/>
      <c r="Q204" s="364"/>
      <c r="R204" s="364"/>
      <c r="S204" s="364"/>
      <c r="T204" s="364"/>
      <c r="U204" s="364"/>
      <c r="V204" s="364"/>
      <c r="W204" s="364"/>
      <c r="X204" s="364"/>
      <c r="Y204" s="364"/>
      <c r="Z204" s="364"/>
      <c r="AA204" s="365"/>
      <c r="AB204" s="123"/>
      <c r="AC204" s="124"/>
      <c r="AD204" s="341"/>
      <c r="AF204" s="124"/>
      <c r="AG204" s="123"/>
      <c r="AH204" s="156"/>
      <c r="AI204" s="156"/>
      <c r="AJ204" s="156"/>
      <c r="AK204" s="156"/>
      <c r="AL204" s="156"/>
      <c r="AM204" s="156"/>
      <c r="AN204" s="156"/>
      <c r="AO204" s="156">
        <v>750</v>
      </c>
      <c r="AP204" s="156"/>
      <c r="AQ204" s="250"/>
      <c r="AR204" s="156"/>
    </row>
    <row r="205" spans="1:44" s="134" customFormat="1" ht="12.6" customHeight="1" x14ac:dyDescent="0.6">
      <c r="A205" s="173"/>
      <c r="G205" s="123"/>
      <c r="H205" s="124"/>
      <c r="I205" s="123"/>
      <c r="J205" s="335">
        <v>8</v>
      </c>
      <c r="K205" s="426" t="s">
        <v>1736</v>
      </c>
      <c r="L205" s="366"/>
      <c r="M205" s="366"/>
      <c r="N205" s="366"/>
      <c r="O205" s="366"/>
      <c r="P205" s="366"/>
      <c r="Q205" s="366"/>
      <c r="R205" s="366"/>
      <c r="S205" s="366"/>
      <c r="T205" s="366"/>
      <c r="U205" s="366"/>
      <c r="V205" s="366"/>
      <c r="W205" s="366"/>
      <c r="X205" s="366"/>
      <c r="Y205" s="366"/>
      <c r="Z205" s="366"/>
      <c r="AA205" s="367"/>
      <c r="AB205" s="123"/>
      <c r="AC205" s="124"/>
      <c r="AD205" s="342"/>
      <c r="AF205" s="124"/>
      <c r="AG205" s="363"/>
      <c r="AH205" s="363"/>
      <c r="AI205" s="363"/>
      <c r="AJ205" s="363"/>
      <c r="AK205" s="363"/>
      <c r="AL205" s="363"/>
      <c r="AM205" s="363"/>
      <c r="AN205" s="363" t="s">
        <v>10</v>
      </c>
      <c r="AO205" s="363">
        <f>0.5*AO209</f>
        <v>75</v>
      </c>
      <c r="AP205" s="363"/>
      <c r="AQ205" s="363"/>
      <c r="AR205" s="363"/>
    </row>
    <row r="206" spans="1:44" s="134" customFormat="1" ht="12.6" customHeight="1" x14ac:dyDescent="0.6">
      <c r="A206" s="173"/>
      <c r="G206" s="123"/>
      <c r="H206" s="124"/>
      <c r="I206" s="123"/>
      <c r="J206" s="334">
        <v>9</v>
      </c>
      <c r="K206" s="368" t="s">
        <v>1738</v>
      </c>
      <c r="L206" s="364"/>
      <c r="M206" s="364"/>
      <c r="N206" s="364"/>
      <c r="O206" s="364"/>
      <c r="P206" s="364"/>
      <c r="Q206" s="364"/>
      <c r="R206" s="364"/>
      <c r="S206" s="364"/>
      <c r="T206" s="364"/>
      <c r="U206" s="364"/>
      <c r="V206" s="364"/>
      <c r="W206" s="364"/>
      <c r="X206" s="364"/>
      <c r="Y206" s="364"/>
      <c r="Z206" s="364"/>
      <c r="AA206" s="365"/>
      <c r="AB206" s="123"/>
      <c r="AC206" s="124"/>
      <c r="AD206" s="341"/>
      <c r="AF206" s="124"/>
      <c r="AG206" s="123"/>
      <c r="AH206" s="156"/>
      <c r="AI206" s="156"/>
      <c r="AJ206" s="156"/>
      <c r="AK206" s="156"/>
      <c r="AL206" s="156"/>
      <c r="AM206" s="156"/>
      <c r="AN206" s="156" t="s">
        <v>8</v>
      </c>
      <c r="AO206" s="156">
        <v>300</v>
      </c>
      <c r="AP206" s="156"/>
      <c r="AQ206" s="250"/>
      <c r="AR206" s="156"/>
    </row>
    <row r="207" spans="1:44" s="134" customFormat="1" ht="12.6" customHeight="1" x14ac:dyDescent="0.6">
      <c r="A207" s="173"/>
      <c r="G207" s="123"/>
      <c r="H207" s="124"/>
      <c r="I207" s="123"/>
      <c r="J207" s="335">
        <v>10</v>
      </c>
      <c r="K207" s="426" t="s">
        <v>1739</v>
      </c>
      <c r="L207" s="366"/>
      <c r="M207" s="366"/>
      <c r="N207" s="366"/>
      <c r="O207" s="366"/>
      <c r="P207" s="366"/>
      <c r="Q207" s="366"/>
      <c r="R207" s="366"/>
      <c r="S207" s="366"/>
      <c r="T207" s="366"/>
      <c r="U207" s="366"/>
      <c r="V207" s="366"/>
      <c r="W207" s="366"/>
      <c r="X207" s="366"/>
      <c r="Y207" s="366"/>
      <c r="Z207" s="366"/>
      <c r="AA207" s="367"/>
      <c r="AB207" s="123"/>
      <c r="AC207" s="124"/>
      <c r="AD207" s="342"/>
      <c r="AF207" s="124"/>
      <c r="AG207" s="363"/>
      <c r="AH207" s="363"/>
      <c r="AI207" s="363"/>
      <c r="AJ207" s="363"/>
      <c r="AK207" s="363"/>
      <c r="AL207" s="363"/>
      <c r="AM207" s="363"/>
      <c r="AN207" s="363" t="s">
        <v>35</v>
      </c>
      <c r="AO207" s="363">
        <f>(2*AO209)/25</f>
        <v>12</v>
      </c>
      <c r="AP207" s="363"/>
      <c r="AQ207" s="363"/>
      <c r="AR207" s="363"/>
    </row>
    <row r="208" spans="1:44" s="134" customFormat="1" ht="12.6" customHeight="1" x14ac:dyDescent="0.6">
      <c r="A208" s="173"/>
      <c r="G208" s="123"/>
      <c r="H208" s="124"/>
      <c r="I208" s="123"/>
      <c r="J208" s="334">
        <v>11</v>
      </c>
      <c r="K208" s="368" t="s">
        <v>1740</v>
      </c>
      <c r="L208" s="364"/>
      <c r="M208" s="364"/>
      <c r="N208" s="364"/>
      <c r="O208" s="364"/>
      <c r="P208" s="364"/>
      <c r="Q208" s="364"/>
      <c r="R208" s="364"/>
      <c r="S208" s="364"/>
      <c r="T208" s="364"/>
      <c r="U208" s="364"/>
      <c r="V208" s="364"/>
      <c r="W208" s="364"/>
      <c r="X208" s="364"/>
      <c r="Y208" s="364"/>
      <c r="Z208" s="364"/>
      <c r="AA208" s="365"/>
      <c r="AB208" s="123"/>
      <c r="AC208" s="124"/>
      <c r="AD208" s="341"/>
      <c r="AF208" s="124"/>
      <c r="AG208" s="123"/>
      <c r="AH208" s="156"/>
      <c r="AI208" s="156"/>
      <c r="AJ208" s="156"/>
      <c r="AK208" s="156"/>
      <c r="AL208" s="156"/>
      <c r="AM208" s="156"/>
      <c r="AN208" s="156" t="s">
        <v>36</v>
      </c>
      <c r="AO208" s="156">
        <f>1*AO209</f>
        <v>150</v>
      </c>
      <c r="AP208" s="156"/>
      <c r="AQ208" s="250"/>
      <c r="AR208" s="156"/>
    </row>
    <row r="209" spans="1:44" s="134" customFormat="1" ht="12.6" customHeight="1" x14ac:dyDescent="0.6">
      <c r="A209" s="173"/>
      <c r="H209" s="124"/>
      <c r="I209" s="123"/>
      <c r="J209" s="335">
        <v>12</v>
      </c>
      <c r="K209" s="366"/>
      <c r="L209" s="366"/>
      <c r="M209" s="366"/>
      <c r="N209" s="366"/>
      <c r="O209" s="366"/>
      <c r="P209" s="366"/>
      <c r="Q209" s="366"/>
      <c r="R209" s="366"/>
      <c r="S209" s="366"/>
      <c r="T209" s="366"/>
      <c r="U209" s="366"/>
      <c r="V209" s="366"/>
      <c r="W209" s="366"/>
      <c r="X209" s="366"/>
      <c r="Y209" s="366"/>
      <c r="Z209" s="366"/>
      <c r="AA209" s="367"/>
      <c r="AB209" s="123"/>
      <c r="AC209" s="124"/>
      <c r="AD209" s="342"/>
      <c r="AF209" s="124"/>
      <c r="AG209" s="363"/>
      <c r="AH209" s="363"/>
      <c r="AI209" s="363"/>
      <c r="AJ209" s="363"/>
      <c r="AK209" s="363"/>
      <c r="AL209" s="363"/>
      <c r="AM209" s="363"/>
      <c r="AN209" s="363" t="s">
        <v>37</v>
      </c>
      <c r="AO209" s="363">
        <v>150</v>
      </c>
      <c r="AP209" s="363"/>
      <c r="AQ209" s="363"/>
      <c r="AR209" s="363"/>
    </row>
    <row r="210" spans="1:44" s="134" customFormat="1" ht="12.6" customHeight="1" x14ac:dyDescent="0.6">
      <c r="A210" s="173"/>
      <c r="H210" s="124"/>
      <c r="I210" s="123"/>
      <c r="J210" s="334">
        <v>13</v>
      </c>
      <c r="K210" s="364"/>
      <c r="L210" s="364"/>
      <c r="M210" s="364"/>
      <c r="N210" s="364"/>
      <c r="O210" s="364"/>
      <c r="P210" s="364"/>
      <c r="Q210" s="364"/>
      <c r="R210" s="364"/>
      <c r="S210" s="364"/>
      <c r="T210" s="364"/>
      <c r="U210" s="364"/>
      <c r="V210" s="364"/>
      <c r="W210" s="364"/>
      <c r="X210" s="364"/>
      <c r="Y210" s="364"/>
      <c r="Z210" s="364"/>
      <c r="AA210" s="365"/>
      <c r="AB210" s="123"/>
      <c r="AC210" s="124"/>
      <c r="AD210" s="341"/>
      <c r="AF210" s="124"/>
      <c r="AG210" s="123"/>
      <c r="AH210" s="156"/>
      <c r="AI210" s="156"/>
      <c r="AJ210" s="156"/>
      <c r="AK210" s="156"/>
      <c r="AL210" s="156"/>
      <c r="AM210" s="156"/>
      <c r="AN210" s="156"/>
      <c r="AO210" s="156"/>
      <c r="AP210" s="156"/>
      <c r="AQ210" s="250"/>
      <c r="AR210" s="156"/>
    </row>
    <row r="211" spans="1:44" s="134" customFormat="1" ht="12.6" customHeight="1" x14ac:dyDescent="0.6">
      <c r="A211" s="173"/>
      <c r="H211" s="124"/>
      <c r="I211" s="123"/>
      <c r="J211" s="335">
        <v>14</v>
      </c>
      <c r="K211" s="366"/>
      <c r="L211" s="366"/>
      <c r="M211" s="366"/>
      <c r="N211" s="366"/>
      <c r="O211" s="366"/>
      <c r="P211" s="366"/>
      <c r="Q211" s="366"/>
      <c r="R211" s="366"/>
      <c r="S211" s="366"/>
      <c r="T211" s="366"/>
      <c r="U211" s="366"/>
      <c r="V211" s="366"/>
      <c r="W211" s="366"/>
      <c r="X211" s="366"/>
      <c r="Y211" s="366"/>
      <c r="Z211" s="366"/>
      <c r="AA211" s="367"/>
      <c r="AB211" s="123"/>
      <c r="AC211" s="124"/>
      <c r="AD211" s="342"/>
      <c r="AF211" s="124"/>
      <c r="AG211" s="363"/>
      <c r="AH211" s="363"/>
      <c r="AI211" s="363"/>
      <c r="AJ211" s="363"/>
      <c r="AK211" s="363"/>
      <c r="AL211" s="363"/>
      <c r="AM211" s="363"/>
      <c r="AN211" s="363"/>
      <c r="AO211" s="363"/>
      <c r="AP211" s="363"/>
      <c r="AQ211" s="363"/>
      <c r="AR211" s="363"/>
    </row>
    <row r="212" spans="1:44" s="134" customFormat="1" ht="12.6" customHeight="1" x14ac:dyDescent="0.6">
      <c r="A212" s="173"/>
      <c r="H212" s="124"/>
      <c r="I212" s="123"/>
      <c r="J212" s="334">
        <v>15</v>
      </c>
      <c r="K212" s="364"/>
      <c r="L212" s="364"/>
      <c r="M212" s="364"/>
      <c r="N212" s="364"/>
      <c r="O212" s="364"/>
      <c r="P212" s="364"/>
      <c r="Q212" s="364"/>
      <c r="R212" s="364"/>
      <c r="S212" s="364"/>
      <c r="T212" s="364"/>
      <c r="U212" s="364"/>
      <c r="V212" s="364"/>
      <c r="W212" s="364"/>
      <c r="X212" s="364"/>
      <c r="Y212" s="364"/>
      <c r="Z212" s="364"/>
      <c r="AA212" s="365"/>
      <c r="AB212" s="123"/>
      <c r="AC212" s="124"/>
      <c r="AD212" s="341"/>
      <c r="AF212" s="124"/>
      <c r="AG212" s="123"/>
      <c r="AH212" s="156"/>
      <c r="AI212" s="156"/>
      <c r="AJ212" s="156"/>
      <c r="AK212" s="156"/>
      <c r="AL212" s="156"/>
      <c r="AM212" s="156"/>
      <c r="AN212" s="156"/>
      <c r="AO212" s="156"/>
      <c r="AP212" s="156"/>
      <c r="AQ212" s="250"/>
      <c r="AR212" s="156"/>
    </row>
    <row r="213" spans="1:44" s="134" customFormat="1" ht="12.6" customHeight="1" x14ac:dyDescent="0.6">
      <c r="A213" s="173"/>
      <c r="H213" s="124"/>
      <c r="I213" s="123"/>
      <c r="J213" s="335">
        <v>16</v>
      </c>
      <c r="K213" s="366"/>
      <c r="L213" s="366"/>
      <c r="M213" s="366"/>
      <c r="N213" s="366"/>
      <c r="O213" s="366"/>
      <c r="P213" s="366"/>
      <c r="Q213" s="366"/>
      <c r="R213" s="366"/>
      <c r="S213" s="366"/>
      <c r="T213" s="366"/>
      <c r="U213" s="366"/>
      <c r="V213" s="366"/>
      <c r="W213" s="366"/>
      <c r="X213" s="366"/>
      <c r="Y213" s="366"/>
      <c r="Z213" s="366"/>
      <c r="AA213" s="367"/>
      <c r="AB213" s="123"/>
      <c r="AC213" s="124"/>
      <c r="AD213" s="342"/>
      <c r="AF213" s="124"/>
      <c r="AG213" s="363"/>
      <c r="AH213" s="363"/>
      <c r="AI213" s="363"/>
      <c r="AJ213" s="363"/>
      <c r="AK213" s="363"/>
      <c r="AL213" s="363"/>
      <c r="AM213" s="363"/>
      <c r="AN213" s="363"/>
      <c r="AO213" s="363"/>
      <c r="AP213" s="363"/>
      <c r="AQ213" s="363"/>
      <c r="AR213" s="363"/>
    </row>
    <row r="214" spans="1:44" s="134" customFormat="1" ht="12.6" customHeight="1" x14ac:dyDescent="0.6">
      <c r="A214" s="173"/>
      <c r="H214" s="124"/>
      <c r="I214" s="123"/>
      <c r="J214" s="334">
        <v>17</v>
      </c>
      <c r="K214" s="364"/>
      <c r="L214" s="364"/>
      <c r="M214" s="364"/>
      <c r="N214" s="364"/>
      <c r="O214" s="364"/>
      <c r="P214" s="364"/>
      <c r="Q214" s="364"/>
      <c r="R214" s="364"/>
      <c r="S214" s="364"/>
      <c r="T214" s="364"/>
      <c r="U214" s="364"/>
      <c r="V214" s="364"/>
      <c r="W214" s="364"/>
      <c r="X214" s="364"/>
      <c r="Y214" s="364"/>
      <c r="Z214" s="364"/>
      <c r="AA214" s="365"/>
      <c r="AB214" s="123"/>
      <c r="AC214" s="124"/>
      <c r="AD214" s="341"/>
      <c r="AF214" s="124"/>
      <c r="AG214" s="123"/>
      <c r="AH214" s="156"/>
      <c r="AI214" s="156"/>
      <c r="AJ214" s="156"/>
      <c r="AK214" s="156"/>
      <c r="AL214" s="156"/>
      <c r="AM214" s="156"/>
      <c r="AN214" s="156"/>
      <c r="AO214" s="156"/>
      <c r="AP214" s="156"/>
      <c r="AQ214" s="250"/>
      <c r="AR214" s="156"/>
    </row>
    <row r="215" spans="1:44" s="134" customFormat="1" ht="12.6" customHeight="1" x14ac:dyDescent="0.6">
      <c r="A215" s="173"/>
      <c r="H215" s="124"/>
      <c r="I215" s="123"/>
      <c r="J215" s="335">
        <v>18</v>
      </c>
      <c r="K215" s="366"/>
      <c r="L215" s="366"/>
      <c r="M215" s="366"/>
      <c r="N215" s="366"/>
      <c r="O215" s="366"/>
      <c r="P215" s="366"/>
      <c r="Q215" s="366"/>
      <c r="R215" s="366"/>
      <c r="S215" s="366"/>
      <c r="T215" s="366"/>
      <c r="U215" s="366"/>
      <c r="V215" s="366"/>
      <c r="W215" s="366"/>
      <c r="X215" s="366"/>
      <c r="Y215" s="366"/>
      <c r="Z215" s="366"/>
      <c r="AA215" s="367"/>
      <c r="AB215" s="123"/>
      <c r="AC215" s="124"/>
      <c r="AD215" s="342"/>
      <c r="AF215" s="124"/>
      <c r="AG215" s="363"/>
      <c r="AH215" s="363"/>
      <c r="AI215" s="363"/>
      <c r="AJ215" s="363"/>
      <c r="AK215" s="363"/>
      <c r="AL215" s="363"/>
      <c r="AM215" s="363"/>
      <c r="AN215" s="363"/>
      <c r="AO215" s="363"/>
      <c r="AP215" s="363"/>
      <c r="AQ215" s="363"/>
      <c r="AR215" s="363"/>
    </row>
    <row r="216" spans="1:44" s="134" customFormat="1" ht="12.6" customHeight="1" x14ac:dyDescent="0.6">
      <c r="A216" s="173"/>
      <c r="H216" s="124"/>
      <c r="I216" s="123"/>
      <c r="J216" s="334">
        <v>19</v>
      </c>
      <c r="K216" s="364"/>
      <c r="L216" s="364"/>
      <c r="M216" s="364"/>
      <c r="N216" s="364"/>
      <c r="O216" s="364"/>
      <c r="P216" s="364"/>
      <c r="Q216" s="364"/>
      <c r="R216" s="364"/>
      <c r="S216" s="364"/>
      <c r="T216" s="364"/>
      <c r="U216" s="364"/>
      <c r="V216" s="364"/>
      <c r="W216" s="364"/>
      <c r="X216" s="364"/>
      <c r="Y216" s="364"/>
      <c r="Z216" s="364"/>
      <c r="AA216" s="365"/>
      <c r="AB216" s="123"/>
      <c r="AC216" s="124"/>
      <c r="AD216" s="341"/>
      <c r="AF216" s="124"/>
      <c r="AG216" s="123"/>
      <c r="AH216" s="156"/>
      <c r="AI216" s="156"/>
      <c r="AJ216" s="156"/>
      <c r="AK216" s="156"/>
      <c r="AL216" s="156"/>
      <c r="AM216" s="156"/>
      <c r="AN216" s="156"/>
      <c r="AO216" s="156"/>
      <c r="AP216" s="156"/>
      <c r="AQ216" s="250"/>
      <c r="AR216" s="156"/>
    </row>
    <row r="217" spans="1:44" s="134" customFormat="1" ht="12.6" customHeight="1" x14ac:dyDescent="0.6">
      <c r="A217" s="173"/>
      <c r="H217" s="124"/>
      <c r="I217" s="123"/>
      <c r="J217" s="335">
        <v>20</v>
      </c>
      <c r="K217" s="366"/>
      <c r="L217" s="366"/>
      <c r="M217" s="366"/>
      <c r="N217" s="366"/>
      <c r="O217" s="366"/>
      <c r="P217" s="366"/>
      <c r="Q217" s="366"/>
      <c r="R217" s="366"/>
      <c r="S217" s="366"/>
      <c r="T217" s="366"/>
      <c r="U217" s="366"/>
      <c r="V217" s="366"/>
      <c r="W217" s="366"/>
      <c r="X217" s="366"/>
      <c r="Y217" s="366"/>
      <c r="Z217" s="366"/>
      <c r="AA217" s="367"/>
      <c r="AB217" s="123"/>
      <c r="AC217" s="124"/>
      <c r="AD217" s="342"/>
      <c r="AF217" s="124"/>
      <c r="AG217" s="363"/>
      <c r="AH217" s="363"/>
      <c r="AI217" s="363"/>
      <c r="AJ217" s="363"/>
      <c r="AK217" s="363"/>
      <c r="AL217" s="363"/>
      <c r="AM217" s="363"/>
      <c r="AN217" s="363"/>
      <c r="AO217" s="363"/>
      <c r="AP217" s="363"/>
      <c r="AQ217" s="363"/>
      <c r="AR217" s="363"/>
    </row>
    <row r="218" spans="1:44" s="134" customFormat="1" ht="12.6" customHeight="1" x14ac:dyDescent="0.6">
      <c r="A218" s="173"/>
      <c r="H218" s="124"/>
      <c r="I218" s="123"/>
      <c r="J218" s="334">
        <v>21</v>
      </c>
      <c r="K218" s="364"/>
      <c r="L218" s="364"/>
      <c r="M218" s="364"/>
      <c r="N218" s="364"/>
      <c r="O218" s="364"/>
      <c r="P218" s="364"/>
      <c r="Q218" s="364"/>
      <c r="R218" s="364"/>
      <c r="S218" s="364"/>
      <c r="T218" s="364"/>
      <c r="U218" s="364"/>
      <c r="V218" s="364"/>
      <c r="W218" s="364"/>
      <c r="X218" s="364"/>
      <c r="Y218" s="364"/>
      <c r="Z218" s="364"/>
      <c r="AA218" s="365"/>
      <c r="AB218" s="123"/>
      <c r="AC218" s="124"/>
      <c r="AD218" s="341"/>
      <c r="AF218" s="124"/>
      <c r="AG218" s="123"/>
      <c r="AH218" s="156"/>
      <c r="AI218" s="156"/>
      <c r="AJ218" s="156"/>
      <c r="AK218" s="156"/>
      <c r="AL218" s="156"/>
      <c r="AM218" s="156"/>
      <c r="AN218" s="156"/>
      <c r="AO218" s="156"/>
      <c r="AP218" s="156"/>
      <c r="AQ218" s="250"/>
      <c r="AR218" s="156"/>
    </row>
    <row r="219" spans="1:44" s="134" customFormat="1" ht="12.6" customHeight="1" x14ac:dyDescent="0.6">
      <c r="A219" s="173"/>
      <c r="H219" s="124"/>
      <c r="I219" s="123"/>
      <c r="J219" s="335">
        <v>22</v>
      </c>
      <c r="K219" s="366"/>
      <c r="L219" s="366"/>
      <c r="M219" s="366"/>
      <c r="N219" s="366"/>
      <c r="O219" s="366"/>
      <c r="P219" s="366"/>
      <c r="Q219" s="366"/>
      <c r="R219" s="366"/>
      <c r="S219" s="366"/>
      <c r="T219" s="366"/>
      <c r="U219" s="366"/>
      <c r="V219" s="366"/>
      <c r="W219" s="366"/>
      <c r="X219" s="366"/>
      <c r="Y219" s="366"/>
      <c r="Z219" s="366"/>
      <c r="AA219" s="367"/>
      <c r="AB219" s="123"/>
      <c r="AC219" s="124"/>
      <c r="AD219" s="342"/>
      <c r="AF219" s="124"/>
      <c r="AG219" s="363"/>
      <c r="AH219" s="363"/>
      <c r="AI219" s="363"/>
      <c r="AJ219" s="363"/>
      <c r="AK219" s="363"/>
      <c r="AL219" s="363"/>
      <c r="AM219" s="363"/>
      <c r="AN219" s="363"/>
      <c r="AO219" s="363"/>
      <c r="AP219" s="363"/>
      <c r="AQ219" s="363"/>
      <c r="AR219" s="363"/>
    </row>
    <row r="220" spans="1:44" s="134" customFormat="1" ht="12.6" customHeight="1" x14ac:dyDescent="0.6">
      <c r="A220" s="173"/>
      <c r="H220" s="124"/>
      <c r="I220" s="123"/>
      <c r="J220" s="319"/>
      <c r="K220" s="362"/>
      <c r="L220" s="362"/>
      <c r="M220" s="362"/>
      <c r="N220" s="362"/>
      <c r="O220" s="362"/>
      <c r="P220" s="362"/>
      <c r="Q220" s="362"/>
      <c r="R220" s="362"/>
      <c r="S220" s="362"/>
      <c r="T220" s="362"/>
      <c r="U220" s="362"/>
      <c r="V220" s="362"/>
      <c r="W220" s="362"/>
      <c r="X220" s="362"/>
      <c r="Y220" s="362"/>
      <c r="Z220" s="362"/>
      <c r="AA220" s="362"/>
      <c r="AB220" s="123"/>
      <c r="AC220" s="124"/>
      <c r="AD220" s="342"/>
      <c r="AF220" s="124"/>
      <c r="AG220" s="363"/>
      <c r="AH220" s="363"/>
      <c r="AI220" s="363"/>
      <c r="AJ220" s="363"/>
      <c r="AK220" s="363"/>
      <c r="AL220" s="363"/>
      <c r="AM220" s="363"/>
      <c r="AN220" s="363"/>
      <c r="AO220" s="363"/>
      <c r="AP220" s="363"/>
      <c r="AQ220" s="363"/>
      <c r="AR220" s="363"/>
    </row>
  </sheetData>
  <mergeCells count="95">
    <mergeCell ref="R92:S92"/>
    <mergeCell ref="AG4:AR4"/>
    <mergeCell ref="AG5:AG6"/>
    <mergeCell ref="AH5:AR6"/>
    <mergeCell ref="A6:A7"/>
    <mergeCell ref="B6:C7"/>
    <mergeCell ref="A1:F5"/>
    <mergeCell ref="J1:W2"/>
    <mergeCell ref="X1:AA2"/>
    <mergeCell ref="X3:Y3"/>
    <mergeCell ref="Z3:AA4"/>
    <mergeCell ref="D6:F7"/>
    <mergeCell ref="AH7:AQ7"/>
    <mergeCell ref="AR7:AR17"/>
    <mergeCell ref="B8:C8"/>
    <mergeCell ref="D8:F8"/>
    <mergeCell ref="AH8:AH17"/>
    <mergeCell ref="AI8:AI17"/>
    <mergeCell ref="AJ8:AJ17"/>
    <mergeCell ref="AK8:AK17"/>
    <mergeCell ref="AL8:AL17"/>
    <mergeCell ref="A9:A17"/>
    <mergeCell ref="J9:AA9"/>
    <mergeCell ref="J10:L10"/>
    <mergeCell ref="J11:AA11"/>
    <mergeCell ref="J12:L12"/>
    <mergeCell ref="AM8:AM17"/>
    <mergeCell ref="AN8:AN17"/>
    <mergeCell ref="AO8:AO17"/>
    <mergeCell ref="AP8:AP17"/>
    <mergeCell ref="AQ8:AQ17"/>
    <mergeCell ref="N12:O12"/>
    <mergeCell ref="P12:AA12"/>
    <mergeCell ref="J13:AA13"/>
    <mergeCell ref="J14:L14"/>
    <mergeCell ref="M14:O14"/>
    <mergeCell ref="P14:Z14"/>
    <mergeCell ref="AA14:AA17"/>
    <mergeCell ref="J15:K17"/>
    <mergeCell ref="L15:L17"/>
    <mergeCell ref="M15:M17"/>
    <mergeCell ref="J91:AA91"/>
    <mergeCell ref="N15:N17"/>
    <mergeCell ref="O15:O17"/>
    <mergeCell ref="P15:S15"/>
    <mergeCell ref="T15:Z15"/>
    <mergeCell ref="P16:Q16"/>
    <mergeCell ref="R16:S16"/>
    <mergeCell ref="U16:W16"/>
    <mergeCell ref="X16:Z16"/>
    <mergeCell ref="R33:S33"/>
    <mergeCell ref="J18:AA18"/>
    <mergeCell ref="AG18:AP18"/>
    <mergeCell ref="AQ18:AR18"/>
    <mergeCell ref="J70:AA70"/>
    <mergeCell ref="J81:AA81"/>
    <mergeCell ref="K203:AA203"/>
    <mergeCell ref="AG203:AR203"/>
    <mergeCell ref="J112:AA112"/>
    <mergeCell ref="J128:AA128"/>
    <mergeCell ref="J174:AA174"/>
    <mergeCell ref="J197:AA197"/>
    <mergeCell ref="K198:AA198"/>
    <mergeCell ref="K199:AA199"/>
    <mergeCell ref="AG199:AR199"/>
    <mergeCell ref="K200:AA200"/>
    <mergeCell ref="K201:AA201"/>
    <mergeCell ref="AG201:AR201"/>
    <mergeCell ref="K202:AA202"/>
    <mergeCell ref="K204:AA204"/>
    <mergeCell ref="K205:AA205"/>
    <mergeCell ref="AG205:AR205"/>
    <mergeCell ref="K206:AA206"/>
    <mergeCell ref="K207:AA207"/>
    <mergeCell ref="AG207:AR207"/>
    <mergeCell ref="K208:AA208"/>
    <mergeCell ref="K209:AA209"/>
    <mergeCell ref="AG209:AR209"/>
    <mergeCell ref="K210:AA210"/>
    <mergeCell ref="K211:AA211"/>
    <mergeCell ref="AG211:AR211"/>
    <mergeCell ref="K212:AA212"/>
    <mergeCell ref="K213:AA213"/>
    <mergeCell ref="AG213:AR213"/>
    <mergeCell ref="K214:AA214"/>
    <mergeCell ref="K215:AA215"/>
    <mergeCell ref="AG215:AR215"/>
    <mergeCell ref="K220:AA220"/>
    <mergeCell ref="AG220:AR220"/>
    <mergeCell ref="K216:AA216"/>
    <mergeCell ref="K217:AA217"/>
    <mergeCell ref="AG217:AR217"/>
    <mergeCell ref="K218:AA218"/>
    <mergeCell ref="K219:AA219"/>
    <mergeCell ref="AG219:AR219"/>
  </mergeCells>
  <conditionalFormatting sqref="Y6">
    <cfRule type="expression" dxfId="20" priority="16">
      <formula>$Y$6&gt;$X$6</formula>
    </cfRule>
    <cfRule type="colorScale" priority="17">
      <colorScale>
        <cfvo type="num" val="0"/>
        <cfvo type="formula" val="$X$6/2"/>
        <cfvo type="formula" val="$X$6"/>
        <color theme="7"/>
        <color rgb="FFFFEB84"/>
        <color theme="6"/>
      </colorScale>
    </cfRule>
  </conditionalFormatting>
  <conditionalFormatting sqref="Z6">
    <cfRule type="expression" dxfId="19" priority="15">
      <formula>$Z$6&gt;$Z$5</formula>
    </cfRule>
  </conditionalFormatting>
  <conditionalFormatting sqref="Y5">
    <cfRule type="expression" dxfId="18" priority="18">
      <formula>Y$5&gt;X$5</formula>
    </cfRule>
    <cfRule type="colorScale" priority="19">
      <colorScale>
        <cfvo type="num" val="0"/>
        <cfvo type="formula" val="$X$5/2"/>
        <cfvo type="formula" val="$X$5"/>
        <color theme="7"/>
        <color rgb="FFFFEB84"/>
        <color theme="6"/>
      </colorScale>
    </cfRule>
  </conditionalFormatting>
  <conditionalFormatting sqref="A71:A76 A187:A196 A92:A111 A20:A23 A113:A120 A129:A131 A33:A54 A82:A90 A63:A69 A78:A80 A124:A127 A159:A173 A176:A185 A27:A31 A133:A143">
    <cfRule type="expression" dxfId="17" priority="20">
      <formula>A20&gt;$Z$5</formula>
    </cfRule>
    <cfRule type="colorScale" priority="21">
      <colorScale>
        <cfvo type="num" val="0"/>
        <cfvo type="formula" val="$Z$5/2"/>
        <cfvo type="num" val="$Z$5"/>
        <color theme="7"/>
        <color rgb="FFFFEB84"/>
        <color theme="6"/>
      </colorScale>
    </cfRule>
  </conditionalFormatting>
  <conditionalFormatting sqref="A55:A61">
    <cfRule type="expression" dxfId="16" priority="13">
      <formula>A55&gt;$Z$5</formula>
    </cfRule>
    <cfRule type="colorScale" priority="14">
      <colorScale>
        <cfvo type="num" val="0"/>
        <cfvo type="formula" val="$Z$5/2"/>
        <cfvo type="num" val="$Z$5"/>
        <color theme="7"/>
        <color rgb="FFFFEB84"/>
        <color theme="6"/>
      </colorScale>
    </cfRule>
  </conditionalFormatting>
  <conditionalFormatting sqref="A62">
    <cfRule type="expression" dxfId="15" priority="11">
      <formula>A62&gt;$Z$5</formula>
    </cfRule>
    <cfRule type="colorScale" priority="12">
      <colorScale>
        <cfvo type="num" val="0"/>
        <cfvo type="formula" val="$Z$5/2"/>
        <cfvo type="num" val="$Z$5"/>
        <color theme="7"/>
        <color rgb="FFFFEB84"/>
        <color theme="6"/>
      </colorScale>
    </cfRule>
  </conditionalFormatting>
  <conditionalFormatting sqref="A77">
    <cfRule type="expression" dxfId="14" priority="9">
      <formula>A77&gt;$Z$5</formula>
    </cfRule>
    <cfRule type="colorScale" priority="10">
      <colorScale>
        <cfvo type="num" val="0"/>
        <cfvo type="formula" val="$Z$5/2"/>
        <cfvo type="num" val="$Z$5"/>
        <color theme="7"/>
        <color rgb="FFFFEB84"/>
        <color theme="6"/>
      </colorScale>
    </cfRule>
  </conditionalFormatting>
  <conditionalFormatting sqref="A121:A123">
    <cfRule type="expression" dxfId="13" priority="7">
      <formula>A121&gt;$Z$5</formula>
    </cfRule>
    <cfRule type="colorScale" priority="8">
      <colorScale>
        <cfvo type="num" val="0"/>
        <cfvo type="formula" val="$Z$5/2"/>
        <cfvo type="num" val="$Z$5"/>
        <color theme="7"/>
        <color rgb="FFFFEB84"/>
        <color theme="6"/>
      </colorScale>
    </cfRule>
  </conditionalFormatting>
  <conditionalFormatting sqref="A144:A158">
    <cfRule type="expression" dxfId="12" priority="5">
      <formula>A144&gt;$Z$5</formula>
    </cfRule>
    <cfRule type="colorScale" priority="6">
      <colorScale>
        <cfvo type="num" val="0"/>
        <cfvo type="formula" val="$Z$5/2"/>
        <cfvo type="num" val="$Z$5"/>
        <color theme="7"/>
        <color rgb="FFFFEB84"/>
        <color theme="6"/>
      </colorScale>
    </cfRule>
  </conditionalFormatting>
  <conditionalFormatting sqref="A24:A26">
    <cfRule type="expression" dxfId="11" priority="3">
      <formula>A24&gt;$Z$5</formula>
    </cfRule>
    <cfRule type="colorScale" priority="4">
      <colorScale>
        <cfvo type="num" val="0"/>
        <cfvo type="formula" val="$Z$5/2"/>
        <cfvo type="num" val="$Z$5"/>
        <color theme="7"/>
        <color rgb="FFFFEB84"/>
        <color theme="6"/>
      </colorScale>
    </cfRule>
  </conditionalFormatting>
  <conditionalFormatting sqref="A132">
    <cfRule type="expression" dxfId="10" priority="1">
      <formula>A132&gt;$Z$5</formula>
    </cfRule>
    <cfRule type="colorScale" priority="2">
      <colorScale>
        <cfvo type="num" val="0"/>
        <cfvo type="formula" val="$Z$5/2"/>
        <cfvo type="num" val="$Z$5"/>
        <color theme="7"/>
        <color rgb="FFFFEB84"/>
        <color theme="6"/>
      </colorScale>
    </cfRule>
  </conditionalFormatting>
  <hyperlinks>
    <hyperlink ref="U6" location="'Macro (System) Level List'!A1" display="System Level List" xr:uid="{82E8550B-0764-4FE1-997B-0589CDE80407}"/>
    <hyperlink ref="U5" location="'Building List'!A1" display="Building List" xr:uid="{85A878D5-D51D-498A-ABDA-12993A9F0507}"/>
    <hyperlink ref="M10" location="Template!AE18" display="Click here to jump to a column that contains the full object name including all segments" xr:uid="{87B7EAF4-3DF7-4D9A-8B00-1FFE8E510916}"/>
  </hyperlinks>
  <printOptions horizontalCentered="1"/>
  <pageMargins left="0.25" right="0.25" top="0.25" bottom="0.25" header="0" footer="0"/>
  <pageSetup paperSize="4" scale="84" fitToHeight="0" orientation="portrait"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A9557738-031F-4EAD-A677-ECBED4C1B795}">
          <x14:formula1>
            <xm:f>OFFSET('Output Devices'!$A$3,0,0,COUNTA('Output Devices'!$A:$A)-2)</xm:f>
          </x14:formula1>
          <xm:sqref>M92:M111 M71:M80</xm:sqref>
        </x14:dataValidation>
        <x14:dataValidation type="list" showInputMessage="1" showErrorMessage="1" xr:uid="{E51EEF80-226B-44B6-8765-7558FF4115BB}">
          <x14:formula1>
            <xm:f>OFFSET('System Level List'!$A$3,0,0,COUNTA('System Level List'!$A:$A)-2)</xm:f>
          </x14:formula1>
          <xm:sqref>L6</xm:sqref>
        </x14:dataValidation>
        <x14:dataValidation type="list" allowBlank="1" showInputMessage="1" showErrorMessage="1" xr:uid="{C03E54D4-C462-4A2F-BA28-C36FC903B4B2}">
          <x14:formula1>
            <xm:f>OFFSET('Building List'!$A$2,0,0,COUNTA('Building List'!$A:$A)-1)</xm:f>
          </x14:formula1>
          <xm:sqref>L5</xm:sqref>
        </x14:dataValidation>
        <x14:dataValidation type="list" showInputMessage="1" showErrorMessage="1" xr:uid="{39F49717-AB5D-4D3F-922A-3BE5F67415CB}">
          <x14:formula1>
            <xm:f>OFFSET('Device Descriptor List'!$A$3,0,0,COUNTA('Device Descriptor List'!$A:$A)-2)</xm:f>
          </x14:formula1>
          <xm:sqref>D33:E69 D187:E196 D20:E31 D71:E80 D176:E185 D82:E90 D129:E173 D113:E127 D92:E111</xm:sqref>
        </x14:dataValidation>
        <x14:dataValidation type="list" showInputMessage="1" showErrorMessage="1" xr:uid="{B134A52B-A16B-4BB6-B6CC-6850A73D6BDE}">
          <x14:formula1>
            <xm:f>OFFSET('Component Lvl List'!$A$3,0,0,COUNTA('Component Lvl List'!$A:$A)-2)</xm:f>
          </x14:formula1>
          <xm:sqref>B187:B196 B113:B127 B20:B31 B176:B185 B71:B80 B33:B69 B129:B173 B82:B90 B92:B111</xm:sqref>
        </x14:dataValidation>
        <x14:dataValidation type="list" allowBlank="1" showInputMessage="1" showErrorMessage="1" xr:uid="{EC2336B1-410F-4454-B89E-1CFF532CB420}">
          <x14:formula1>
            <xm:f>OFFSET('Inputs Devices'!$A$3,0,0,COUNTA('Inputs Devices'!$A:$A)-2)</xm:f>
          </x14:formula1>
          <xm:sqref>M129:M173 M187:M196 M176:M185 M82:M90 M33:M69 M113:M127 M20:M31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5FD49-CDA1-4AEF-9263-8ABA88B5ED6C}">
  <sheetPr codeName="Sheet3">
    <tabColor rgb="FF00B0F0"/>
  </sheetPr>
  <dimension ref="A1:Z19"/>
  <sheetViews>
    <sheetView zoomScaleNormal="100" workbookViewId="0">
      <selection activeCell="A7" sqref="A7"/>
    </sheetView>
  </sheetViews>
  <sheetFormatPr defaultColWidth="6.0625" defaultRowHeight="12.6" x14ac:dyDescent="0.6"/>
  <cols>
    <col min="1" max="1" width="35.875" style="95" customWidth="1"/>
    <col min="2" max="2" width="12.5625" style="96" customWidth="1"/>
    <col min="3" max="3" width="8.4375" style="95" customWidth="1"/>
    <col min="4" max="16384" width="6.0625" style="95"/>
  </cols>
  <sheetData>
    <row r="1" spans="1:26" x14ac:dyDescent="0.6">
      <c r="A1" s="95" t="s">
        <v>627</v>
      </c>
      <c r="B1" s="96" t="s">
        <v>628</v>
      </c>
    </row>
    <row r="2" spans="1:26" ht="12" customHeight="1" x14ac:dyDescent="0.6">
      <c r="A2" s="162" t="s">
        <v>1555</v>
      </c>
      <c r="B2" s="160"/>
      <c r="C2" s="161"/>
    </row>
    <row r="3" spans="1:26" x14ac:dyDescent="0.6">
      <c r="A3" s="153" t="s">
        <v>1726</v>
      </c>
      <c r="B3" s="154" t="s">
        <v>1729</v>
      </c>
      <c r="C3" s="412"/>
    </row>
    <row r="4" spans="1:26" x14ac:dyDescent="0.6">
      <c r="A4" s="153" t="s">
        <v>1727</v>
      </c>
      <c r="B4" s="154" t="s">
        <v>1730</v>
      </c>
      <c r="C4" s="412"/>
    </row>
    <row r="5" spans="1:26" x14ac:dyDescent="0.6">
      <c r="A5" s="153" t="s">
        <v>1731</v>
      </c>
      <c r="B5" s="154" t="s">
        <v>1732</v>
      </c>
      <c r="C5" s="412"/>
    </row>
    <row r="6" spans="1:26" x14ac:dyDescent="0.6">
      <c r="A6" s="153" t="s">
        <v>1728</v>
      </c>
      <c r="B6" s="154" t="s">
        <v>1733</v>
      </c>
      <c r="C6" s="412"/>
    </row>
    <row r="7" spans="1:26" x14ac:dyDescent="0.6">
      <c r="A7" s="95" t="s">
        <v>1531</v>
      </c>
      <c r="B7" s="96" t="s">
        <v>1543</v>
      </c>
      <c r="C7" s="412"/>
    </row>
    <row r="8" spans="1:26" x14ac:dyDescent="0.6">
      <c r="A8" s="95" t="s">
        <v>1532</v>
      </c>
      <c r="B8" s="96" t="s">
        <v>1544</v>
      </c>
      <c r="C8" s="412"/>
    </row>
    <row r="9" spans="1:26" x14ac:dyDescent="0.6">
      <c r="A9" s="95" t="s">
        <v>1533</v>
      </c>
      <c r="B9" s="96" t="s">
        <v>1545</v>
      </c>
      <c r="C9" s="412"/>
    </row>
    <row r="10" spans="1:26" x14ac:dyDescent="0.6">
      <c r="A10" s="95" t="s">
        <v>1534</v>
      </c>
      <c r="B10" s="96" t="s">
        <v>1546</v>
      </c>
      <c r="C10" s="412"/>
      <c r="Z10" s="153" t="s">
        <v>1563</v>
      </c>
    </row>
    <row r="11" spans="1:26" x14ac:dyDescent="0.6">
      <c r="A11" s="95" t="s">
        <v>1535</v>
      </c>
      <c r="B11" s="96" t="s">
        <v>1547</v>
      </c>
      <c r="C11" s="412"/>
    </row>
    <row r="12" spans="1:26" x14ac:dyDescent="0.6">
      <c r="A12" s="95" t="s">
        <v>1536</v>
      </c>
      <c r="B12" s="96" t="s">
        <v>1548</v>
      </c>
      <c r="C12" s="412"/>
    </row>
    <row r="13" spans="1:26" x14ac:dyDescent="0.6">
      <c r="A13" s="95" t="s">
        <v>1537</v>
      </c>
      <c r="B13" s="96" t="s">
        <v>1549</v>
      </c>
      <c r="C13" s="412"/>
    </row>
    <row r="14" spans="1:26" x14ac:dyDescent="0.6">
      <c r="A14" s="95" t="s">
        <v>1538</v>
      </c>
      <c r="B14" s="96" t="s">
        <v>1550</v>
      </c>
      <c r="C14" s="412"/>
    </row>
    <row r="15" spans="1:26" x14ac:dyDescent="0.6">
      <c r="A15" s="95" t="s">
        <v>1539</v>
      </c>
      <c r="B15" s="96" t="s">
        <v>1551</v>
      </c>
      <c r="C15" s="412"/>
    </row>
    <row r="16" spans="1:26" x14ac:dyDescent="0.6">
      <c r="A16" s="95" t="s">
        <v>1540</v>
      </c>
      <c r="B16" s="96" t="s">
        <v>1552</v>
      </c>
      <c r="C16" s="412"/>
    </row>
    <row r="17" spans="1:3" x14ac:dyDescent="0.6">
      <c r="A17" s="95" t="s">
        <v>1541</v>
      </c>
      <c r="B17" s="96" t="s">
        <v>1553</v>
      </c>
      <c r="C17" s="412"/>
    </row>
    <row r="18" spans="1:3" x14ac:dyDescent="0.6">
      <c r="A18" s="95" t="s">
        <v>1542</v>
      </c>
      <c r="B18" s="96" t="s">
        <v>1554</v>
      </c>
      <c r="C18" s="412"/>
    </row>
    <row r="19" spans="1:3" x14ac:dyDescent="0.6">
      <c r="A19" s="162" t="s">
        <v>1556</v>
      </c>
      <c r="B19" s="160"/>
      <c r="C19" s="161"/>
    </row>
  </sheetData>
  <mergeCells count="1">
    <mergeCell ref="C3:C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4BBBF-D527-48F0-83BA-DCA243A2F3B6}">
  <sheetPr codeName="Sheet4">
    <tabColor theme="5"/>
  </sheetPr>
  <dimension ref="A1:L74"/>
  <sheetViews>
    <sheetView zoomScale="110" zoomScaleNormal="110" workbookViewId="0"/>
  </sheetViews>
  <sheetFormatPr defaultRowHeight="12.6" x14ac:dyDescent="0.6"/>
  <cols>
    <col min="1" max="1" width="47.3125" style="97" customWidth="1"/>
    <col min="2" max="2" width="12.5625" style="98" customWidth="1"/>
    <col min="3" max="3" width="46.0625" style="97" customWidth="1"/>
    <col min="4" max="4" width="8.4375" style="97" customWidth="1"/>
    <col min="5" max="9" width="9" style="97"/>
    <col min="10" max="10" width="44.0625" style="97" bestFit="1" customWidth="1"/>
    <col min="11" max="11" width="6.8125" style="97" bestFit="1" customWidth="1"/>
    <col min="12" max="12" width="8.5625" customWidth="1"/>
    <col min="13" max="16384" width="9" style="97"/>
  </cols>
  <sheetData>
    <row r="1" spans="1:11" s="95" customFormat="1" x14ac:dyDescent="0.6">
      <c r="A1" s="270" t="s">
        <v>629</v>
      </c>
      <c r="B1" s="96"/>
    </row>
    <row r="2" spans="1:11" x14ac:dyDescent="0.6">
      <c r="A2" s="97" t="s">
        <v>630</v>
      </c>
      <c r="B2" s="154" t="s">
        <v>628</v>
      </c>
      <c r="C2" s="97" t="s">
        <v>631</v>
      </c>
      <c r="J2" s="153" t="s">
        <v>1596</v>
      </c>
    </row>
    <row r="3" spans="1:11" ht="12" customHeight="1" x14ac:dyDescent="0.6">
      <c r="A3" s="99" t="s">
        <v>1555</v>
      </c>
      <c r="B3" s="100"/>
      <c r="C3" s="99"/>
      <c r="D3" s="101"/>
    </row>
    <row r="4" spans="1:11" x14ac:dyDescent="0.6">
      <c r="A4" s="97" t="s">
        <v>632</v>
      </c>
      <c r="B4" s="98" t="s">
        <v>292</v>
      </c>
      <c r="C4" s="97" t="s">
        <v>284</v>
      </c>
      <c r="D4" s="413" t="s">
        <v>291</v>
      </c>
      <c r="J4" s="97" t="s">
        <v>284</v>
      </c>
      <c r="K4" s="98" t="s">
        <v>292</v>
      </c>
    </row>
    <row r="5" spans="1:11" x14ac:dyDescent="0.6">
      <c r="A5" s="97" t="s">
        <v>623</v>
      </c>
      <c r="B5" s="98" t="s">
        <v>633</v>
      </c>
      <c r="C5" s="97" t="s">
        <v>634</v>
      </c>
      <c r="D5" s="413"/>
      <c r="J5" s="97" t="s">
        <v>454</v>
      </c>
      <c r="K5" s="98" t="s">
        <v>641</v>
      </c>
    </row>
    <row r="6" spans="1:11" x14ac:dyDescent="0.6">
      <c r="A6" s="97" t="s">
        <v>635</v>
      </c>
      <c r="B6" s="98" t="s">
        <v>636</v>
      </c>
      <c r="C6" s="97" t="s">
        <v>637</v>
      </c>
      <c r="D6" s="413"/>
      <c r="J6" s="97" t="s">
        <v>293</v>
      </c>
      <c r="K6" s="98" t="s">
        <v>294</v>
      </c>
    </row>
    <row r="7" spans="1:11" x14ac:dyDescent="0.6">
      <c r="A7" s="97" t="s">
        <v>638</v>
      </c>
      <c r="B7" s="98" t="s">
        <v>639</v>
      </c>
      <c r="C7" s="97" t="s">
        <v>640</v>
      </c>
      <c r="D7" s="413"/>
      <c r="J7" s="97" t="s">
        <v>299</v>
      </c>
      <c r="K7" s="98" t="s">
        <v>300</v>
      </c>
    </row>
    <row r="8" spans="1:11" x14ac:dyDescent="0.6">
      <c r="A8" s="97" t="s">
        <v>454</v>
      </c>
      <c r="B8" s="98" t="s">
        <v>641</v>
      </c>
      <c r="C8" s="97" t="s">
        <v>454</v>
      </c>
      <c r="D8" s="413"/>
      <c r="J8" s="97" t="s">
        <v>297</v>
      </c>
      <c r="K8" s="98" t="s">
        <v>298</v>
      </c>
    </row>
    <row r="9" spans="1:11" x14ac:dyDescent="0.6">
      <c r="A9" s="97" t="s">
        <v>293</v>
      </c>
      <c r="B9" s="98" t="s">
        <v>294</v>
      </c>
      <c r="C9" s="97" t="s">
        <v>293</v>
      </c>
      <c r="D9" s="413"/>
      <c r="J9" s="97" t="s">
        <v>295</v>
      </c>
      <c r="K9" s="98" t="s">
        <v>296</v>
      </c>
    </row>
    <row r="10" spans="1:11" x14ac:dyDescent="0.6">
      <c r="A10" s="97" t="s">
        <v>299</v>
      </c>
      <c r="B10" s="98" t="s">
        <v>300</v>
      </c>
      <c r="C10" s="97" t="s">
        <v>299</v>
      </c>
      <c r="D10" s="413"/>
      <c r="J10" s="97" t="s">
        <v>642</v>
      </c>
      <c r="K10" s="98" t="s">
        <v>643</v>
      </c>
    </row>
    <row r="11" spans="1:11" x14ac:dyDescent="0.6">
      <c r="A11" s="97" t="s">
        <v>297</v>
      </c>
      <c r="B11" s="98" t="s">
        <v>298</v>
      </c>
      <c r="C11" s="97" t="s">
        <v>297</v>
      </c>
      <c r="D11" s="413"/>
      <c r="J11" s="97" t="s">
        <v>313</v>
      </c>
      <c r="K11" s="98" t="s">
        <v>314</v>
      </c>
    </row>
    <row r="12" spans="1:11" x14ac:dyDescent="0.6">
      <c r="A12" s="97" t="s">
        <v>295</v>
      </c>
      <c r="B12" s="98" t="s">
        <v>296</v>
      </c>
      <c r="C12" s="97" t="s">
        <v>295</v>
      </c>
      <c r="D12" s="413"/>
      <c r="J12" s="97" t="s">
        <v>304</v>
      </c>
      <c r="K12" s="98" t="s">
        <v>305</v>
      </c>
    </row>
    <row r="13" spans="1:11" x14ac:dyDescent="0.6">
      <c r="A13" s="97" t="s">
        <v>642</v>
      </c>
      <c r="B13" s="98" t="s">
        <v>643</v>
      </c>
      <c r="C13" s="97" t="s">
        <v>642</v>
      </c>
      <c r="D13" s="413"/>
      <c r="J13" s="97" t="s">
        <v>644</v>
      </c>
      <c r="K13" s="98" t="s">
        <v>306</v>
      </c>
    </row>
    <row r="14" spans="1:11" x14ac:dyDescent="0.6">
      <c r="A14" s="97" t="s">
        <v>313</v>
      </c>
      <c r="B14" s="98" t="s">
        <v>314</v>
      </c>
      <c r="C14" s="97" t="s">
        <v>313</v>
      </c>
      <c r="D14" s="413"/>
      <c r="J14" s="97" t="s">
        <v>656</v>
      </c>
      <c r="K14" s="98" t="s">
        <v>655</v>
      </c>
    </row>
    <row r="15" spans="1:11" x14ac:dyDescent="0.6">
      <c r="A15" s="97" t="s">
        <v>304</v>
      </c>
      <c r="B15" s="98" t="s">
        <v>305</v>
      </c>
      <c r="C15" s="97" t="s">
        <v>304</v>
      </c>
      <c r="D15" s="413"/>
      <c r="J15" s="97" t="s">
        <v>309</v>
      </c>
      <c r="K15" s="98" t="s">
        <v>310</v>
      </c>
    </row>
    <row r="16" spans="1:11" x14ac:dyDescent="0.6">
      <c r="A16" s="97" t="s">
        <v>644</v>
      </c>
      <c r="B16" s="98" t="s">
        <v>306</v>
      </c>
      <c r="C16" s="97" t="s">
        <v>644</v>
      </c>
      <c r="D16" s="413"/>
      <c r="J16" s="97" t="s">
        <v>307</v>
      </c>
      <c r="K16" s="98" t="s">
        <v>308</v>
      </c>
    </row>
    <row r="17" spans="1:11" x14ac:dyDescent="0.6">
      <c r="A17" s="97" t="s">
        <v>645</v>
      </c>
      <c r="B17" s="98" t="s">
        <v>646</v>
      </c>
      <c r="C17" s="97" t="s">
        <v>647</v>
      </c>
      <c r="D17" s="413"/>
      <c r="J17" s="97" t="s">
        <v>302</v>
      </c>
      <c r="K17" s="98" t="s">
        <v>303</v>
      </c>
    </row>
    <row r="18" spans="1:11" x14ac:dyDescent="0.6">
      <c r="A18" s="97" t="s">
        <v>648</v>
      </c>
      <c r="B18" s="98" t="s">
        <v>649</v>
      </c>
      <c r="C18" s="97" t="s">
        <v>650</v>
      </c>
      <c r="D18" s="413"/>
      <c r="J18" s="97" t="s">
        <v>301</v>
      </c>
      <c r="K18" s="98" t="s">
        <v>658</v>
      </c>
    </row>
    <row r="19" spans="1:11" x14ac:dyDescent="0.6">
      <c r="A19" s="97" t="s">
        <v>651</v>
      </c>
      <c r="B19" s="98" t="s">
        <v>652</v>
      </c>
      <c r="C19" s="97" t="s">
        <v>653</v>
      </c>
      <c r="D19" s="413"/>
      <c r="J19" s="97" t="s">
        <v>680</v>
      </c>
      <c r="K19" s="98" t="s">
        <v>681</v>
      </c>
    </row>
    <row r="20" spans="1:11" x14ac:dyDescent="0.6">
      <c r="A20" s="97" t="s">
        <v>654</v>
      </c>
      <c r="B20" s="98" t="s">
        <v>655</v>
      </c>
      <c r="C20" s="97" t="s">
        <v>656</v>
      </c>
      <c r="D20" s="413"/>
      <c r="J20" s="97" t="s">
        <v>311</v>
      </c>
      <c r="K20" s="98" t="s">
        <v>312</v>
      </c>
    </row>
    <row r="21" spans="1:11" x14ac:dyDescent="0.6">
      <c r="A21" s="97" t="s">
        <v>657</v>
      </c>
      <c r="B21" s="98" t="s">
        <v>658</v>
      </c>
      <c r="C21" s="97" t="s">
        <v>301</v>
      </c>
      <c r="D21" s="413"/>
      <c r="J21" s="97" t="s">
        <v>634</v>
      </c>
      <c r="K21" s="98" t="s">
        <v>633</v>
      </c>
    </row>
    <row r="22" spans="1:11" x14ac:dyDescent="0.6">
      <c r="A22" s="97" t="s">
        <v>659</v>
      </c>
      <c r="B22" s="98" t="s">
        <v>660</v>
      </c>
      <c r="C22" s="97" t="s">
        <v>661</v>
      </c>
      <c r="D22" s="413"/>
      <c r="J22" s="97" t="s">
        <v>319</v>
      </c>
      <c r="K22" s="98" t="s">
        <v>320</v>
      </c>
    </row>
    <row r="23" spans="1:11" x14ac:dyDescent="0.6">
      <c r="A23" s="97" t="s">
        <v>662</v>
      </c>
      <c r="B23" s="98" t="s">
        <v>663</v>
      </c>
      <c r="C23" s="97" t="s">
        <v>664</v>
      </c>
      <c r="D23" s="413"/>
      <c r="J23" s="97" t="s">
        <v>315</v>
      </c>
      <c r="K23" s="98" t="s">
        <v>316</v>
      </c>
    </row>
    <row r="24" spans="1:11" x14ac:dyDescent="0.6">
      <c r="A24" s="97" t="s">
        <v>665</v>
      </c>
      <c r="B24" s="98" t="s">
        <v>666</v>
      </c>
      <c r="C24" s="97" t="s">
        <v>667</v>
      </c>
      <c r="D24" s="413"/>
      <c r="J24" s="97" t="s">
        <v>317</v>
      </c>
      <c r="K24" s="98" t="s">
        <v>318</v>
      </c>
    </row>
    <row r="25" spans="1:11" x14ac:dyDescent="0.6">
      <c r="A25" s="97" t="s">
        <v>309</v>
      </c>
      <c r="B25" s="98" t="s">
        <v>310</v>
      </c>
      <c r="C25" s="97" t="s">
        <v>309</v>
      </c>
      <c r="D25" s="413"/>
      <c r="J25" s="97" t="s">
        <v>337</v>
      </c>
      <c r="K25" s="98" t="s">
        <v>338</v>
      </c>
    </row>
    <row r="26" spans="1:11" x14ac:dyDescent="0.6">
      <c r="A26" s="97" t="s">
        <v>307</v>
      </c>
      <c r="B26" s="98" t="s">
        <v>308</v>
      </c>
      <c r="C26" s="97" t="s">
        <v>307</v>
      </c>
      <c r="D26" s="413"/>
      <c r="J26" s="97" t="s">
        <v>339</v>
      </c>
      <c r="K26" s="98" t="s">
        <v>340</v>
      </c>
    </row>
    <row r="27" spans="1:11" x14ac:dyDescent="0.6">
      <c r="A27" s="97" t="s">
        <v>302</v>
      </c>
      <c r="B27" s="98" t="s">
        <v>303</v>
      </c>
      <c r="C27" s="97" t="s">
        <v>302</v>
      </c>
      <c r="D27" s="413"/>
      <c r="J27" s="97" t="s">
        <v>321</v>
      </c>
      <c r="K27" s="98" t="s">
        <v>322</v>
      </c>
    </row>
    <row r="28" spans="1:11" x14ac:dyDescent="0.6">
      <c r="A28" s="97" t="s">
        <v>668</v>
      </c>
      <c r="B28" s="98" t="s">
        <v>669</v>
      </c>
      <c r="C28" s="97" t="s">
        <v>670</v>
      </c>
      <c r="D28" s="413"/>
      <c r="J28" s="97" t="s">
        <v>683</v>
      </c>
      <c r="K28" s="98" t="s">
        <v>350</v>
      </c>
    </row>
    <row r="29" spans="1:11" x14ac:dyDescent="0.6">
      <c r="A29" s="97" t="s">
        <v>671</v>
      </c>
      <c r="B29" s="98" t="s">
        <v>672</v>
      </c>
      <c r="C29" s="97" t="s">
        <v>673</v>
      </c>
      <c r="D29" s="413"/>
      <c r="J29" s="97" t="s">
        <v>323</v>
      </c>
      <c r="K29" s="98" t="s">
        <v>324</v>
      </c>
    </row>
    <row r="30" spans="1:11" x14ac:dyDescent="0.6">
      <c r="A30" s="97" t="s">
        <v>674</v>
      </c>
      <c r="B30" s="98" t="s">
        <v>675</v>
      </c>
      <c r="C30" s="97" t="s">
        <v>676</v>
      </c>
      <c r="D30" s="413"/>
      <c r="J30" s="97" t="s">
        <v>327</v>
      </c>
      <c r="K30" s="98" t="s">
        <v>328</v>
      </c>
    </row>
    <row r="31" spans="1:11" x14ac:dyDescent="0.6">
      <c r="A31" s="97" t="s">
        <v>677</v>
      </c>
      <c r="B31" s="98" t="s">
        <v>678</v>
      </c>
      <c r="C31" s="97" t="s">
        <v>679</v>
      </c>
      <c r="D31" s="413"/>
      <c r="J31" s="97" t="s">
        <v>329</v>
      </c>
      <c r="K31" s="98" t="s">
        <v>330</v>
      </c>
    </row>
    <row r="32" spans="1:11" x14ac:dyDescent="0.6">
      <c r="A32" s="97" t="s">
        <v>680</v>
      </c>
      <c r="B32" s="98" t="s">
        <v>681</v>
      </c>
      <c r="C32" s="97" t="s">
        <v>680</v>
      </c>
      <c r="D32" s="413"/>
      <c r="J32" s="97" t="s">
        <v>684</v>
      </c>
      <c r="K32" s="98" t="s">
        <v>685</v>
      </c>
    </row>
    <row r="33" spans="1:11" x14ac:dyDescent="0.6">
      <c r="A33" s="97" t="s">
        <v>311</v>
      </c>
      <c r="B33" s="98" t="s">
        <v>312</v>
      </c>
      <c r="C33" s="97" t="s">
        <v>311</v>
      </c>
      <c r="D33" s="413"/>
      <c r="J33" s="97" t="s">
        <v>690</v>
      </c>
      <c r="K33" s="98" t="s">
        <v>689</v>
      </c>
    </row>
    <row r="34" spans="1:11" x14ac:dyDescent="0.6">
      <c r="A34" s="97" t="s">
        <v>319</v>
      </c>
      <c r="B34" s="98" t="s">
        <v>320</v>
      </c>
      <c r="C34" s="97" t="s">
        <v>319</v>
      </c>
      <c r="D34" s="413"/>
      <c r="J34" s="97" t="s">
        <v>333</v>
      </c>
      <c r="K34" s="98" t="s">
        <v>334</v>
      </c>
    </row>
    <row r="35" spans="1:11" x14ac:dyDescent="0.6">
      <c r="A35" s="97" t="s">
        <v>315</v>
      </c>
      <c r="B35" s="98" t="s">
        <v>316</v>
      </c>
      <c r="C35" s="97" t="s">
        <v>315</v>
      </c>
      <c r="D35" s="413"/>
      <c r="J35" s="97" t="s">
        <v>637</v>
      </c>
      <c r="K35" s="98" t="s">
        <v>636</v>
      </c>
    </row>
    <row r="36" spans="1:11" x14ac:dyDescent="0.6">
      <c r="A36" s="97" t="s">
        <v>317</v>
      </c>
      <c r="B36" s="98" t="s">
        <v>318</v>
      </c>
      <c r="C36" s="97" t="s">
        <v>317</v>
      </c>
      <c r="D36" s="413"/>
      <c r="J36" s="97" t="s">
        <v>686</v>
      </c>
      <c r="K36" s="98" t="s">
        <v>687</v>
      </c>
    </row>
    <row r="37" spans="1:11" x14ac:dyDescent="0.6">
      <c r="A37" s="97" t="s">
        <v>337</v>
      </c>
      <c r="B37" s="98" t="s">
        <v>338</v>
      </c>
      <c r="C37" s="97" t="s">
        <v>337</v>
      </c>
      <c r="D37" s="413"/>
      <c r="J37" s="97" t="s">
        <v>335</v>
      </c>
      <c r="K37" s="98" t="s">
        <v>336</v>
      </c>
    </row>
    <row r="38" spans="1:11" x14ac:dyDescent="0.6">
      <c r="A38" s="97" t="s">
        <v>339</v>
      </c>
      <c r="B38" s="98" t="s">
        <v>340</v>
      </c>
      <c r="C38" s="97" t="s">
        <v>339</v>
      </c>
      <c r="D38" s="413"/>
      <c r="J38" s="97" t="s">
        <v>691</v>
      </c>
      <c r="K38" s="98" t="s">
        <v>692</v>
      </c>
    </row>
    <row r="39" spans="1:11" x14ac:dyDescent="0.6">
      <c r="A39" s="97" t="s">
        <v>321</v>
      </c>
      <c r="B39" s="98" t="s">
        <v>322</v>
      </c>
      <c r="C39" s="97" t="s">
        <v>321</v>
      </c>
      <c r="D39" s="413"/>
      <c r="J39" s="97" t="s">
        <v>693</v>
      </c>
      <c r="K39" s="98" t="s">
        <v>694</v>
      </c>
    </row>
    <row r="40" spans="1:11" x14ac:dyDescent="0.6">
      <c r="A40" s="97" t="s">
        <v>682</v>
      </c>
      <c r="B40" s="98" t="s">
        <v>350</v>
      </c>
      <c r="C40" s="97" t="s">
        <v>683</v>
      </c>
      <c r="D40" s="413"/>
      <c r="J40" s="97" t="s">
        <v>647</v>
      </c>
      <c r="K40" s="98" t="s">
        <v>646</v>
      </c>
    </row>
    <row r="41" spans="1:11" x14ac:dyDescent="0.6">
      <c r="A41" s="97" t="s">
        <v>323</v>
      </c>
      <c r="B41" s="98" t="s">
        <v>324</v>
      </c>
      <c r="C41" s="97" t="s">
        <v>323</v>
      </c>
      <c r="D41" s="413"/>
      <c r="J41" s="97" t="s">
        <v>670</v>
      </c>
      <c r="K41" s="98" t="s">
        <v>669</v>
      </c>
    </row>
    <row r="42" spans="1:11" x14ac:dyDescent="0.6">
      <c r="A42" s="97" t="s">
        <v>327</v>
      </c>
      <c r="B42" s="98" t="s">
        <v>328</v>
      </c>
      <c r="C42" s="97" t="s">
        <v>327</v>
      </c>
      <c r="D42" s="413"/>
      <c r="J42" s="97" t="s">
        <v>661</v>
      </c>
      <c r="K42" s="98" t="s">
        <v>660</v>
      </c>
    </row>
    <row r="43" spans="1:11" x14ac:dyDescent="0.6">
      <c r="A43" s="97" t="s">
        <v>329</v>
      </c>
      <c r="B43" s="98" t="s">
        <v>330</v>
      </c>
      <c r="C43" s="97" t="s">
        <v>329</v>
      </c>
      <c r="D43" s="413"/>
      <c r="J43" s="97" t="s">
        <v>712</v>
      </c>
      <c r="K43" s="98" t="s">
        <v>711</v>
      </c>
    </row>
    <row r="44" spans="1:11" x14ac:dyDescent="0.6">
      <c r="A44" s="97" t="s">
        <v>684</v>
      </c>
      <c r="B44" s="98" t="s">
        <v>685</v>
      </c>
      <c r="C44" s="97" t="s">
        <v>684</v>
      </c>
      <c r="D44" s="413"/>
      <c r="J44" s="97" t="s">
        <v>341</v>
      </c>
      <c r="K44" s="98" t="s">
        <v>342</v>
      </c>
    </row>
    <row r="45" spans="1:11" x14ac:dyDescent="0.6">
      <c r="A45" s="97" t="s">
        <v>686</v>
      </c>
      <c r="B45" s="98" t="s">
        <v>687</v>
      </c>
      <c r="C45" s="97" t="s">
        <v>686</v>
      </c>
      <c r="D45" s="413"/>
      <c r="J45" s="97" t="s">
        <v>343</v>
      </c>
      <c r="K45" s="98" t="s">
        <v>344</v>
      </c>
    </row>
    <row r="46" spans="1:11" x14ac:dyDescent="0.6">
      <c r="A46" s="97" t="s">
        <v>688</v>
      </c>
      <c r="B46" s="98" t="s">
        <v>689</v>
      </c>
      <c r="C46" s="97" t="s">
        <v>690</v>
      </c>
      <c r="D46" s="413"/>
      <c r="J46" s="97" t="s">
        <v>695</v>
      </c>
      <c r="K46" s="98" t="s">
        <v>696</v>
      </c>
    </row>
    <row r="47" spans="1:11" x14ac:dyDescent="0.6">
      <c r="A47" s="97" t="s">
        <v>333</v>
      </c>
      <c r="B47" s="98" t="s">
        <v>334</v>
      </c>
      <c r="C47" s="97" t="s">
        <v>333</v>
      </c>
      <c r="D47" s="413"/>
      <c r="J47" s="97" t="s">
        <v>345</v>
      </c>
      <c r="K47" s="98" t="s">
        <v>346</v>
      </c>
    </row>
    <row r="48" spans="1:11" x14ac:dyDescent="0.6">
      <c r="A48" s="97" t="s">
        <v>335</v>
      </c>
      <c r="B48" s="98" t="s">
        <v>336</v>
      </c>
      <c r="C48" s="97" t="s">
        <v>335</v>
      </c>
      <c r="D48" s="413"/>
      <c r="J48" s="97" t="s">
        <v>664</v>
      </c>
      <c r="K48" s="98" t="s">
        <v>663</v>
      </c>
    </row>
    <row r="49" spans="1:11" x14ac:dyDescent="0.6">
      <c r="A49" s="97" t="s">
        <v>691</v>
      </c>
      <c r="B49" s="98" t="s">
        <v>692</v>
      </c>
      <c r="C49" s="97" t="s">
        <v>691</v>
      </c>
      <c r="D49" s="413"/>
      <c r="J49" s="97" t="s">
        <v>715</v>
      </c>
      <c r="K49" s="98" t="s">
        <v>714</v>
      </c>
    </row>
    <row r="50" spans="1:11" x14ac:dyDescent="0.6">
      <c r="A50" s="97" t="s">
        <v>693</v>
      </c>
      <c r="B50" s="98" t="s">
        <v>694</v>
      </c>
      <c r="C50" s="97" t="s">
        <v>693</v>
      </c>
      <c r="D50" s="413"/>
      <c r="J50" s="97" t="s">
        <v>347</v>
      </c>
      <c r="K50" s="98" t="s">
        <v>348</v>
      </c>
    </row>
    <row r="51" spans="1:11" x14ac:dyDescent="0.6">
      <c r="A51" s="97" t="s">
        <v>341</v>
      </c>
      <c r="B51" s="98" t="s">
        <v>342</v>
      </c>
      <c r="C51" s="97" t="s">
        <v>341</v>
      </c>
      <c r="D51" s="413"/>
      <c r="J51" s="97" t="s">
        <v>331</v>
      </c>
      <c r="K51" s="98" t="s">
        <v>332</v>
      </c>
    </row>
    <row r="52" spans="1:11" x14ac:dyDescent="0.6">
      <c r="A52" s="97" t="s">
        <v>343</v>
      </c>
      <c r="B52" s="98" t="s">
        <v>344</v>
      </c>
      <c r="C52" s="97" t="s">
        <v>343</v>
      </c>
      <c r="D52" s="413"/>
      <c r="J52" s="97" t="s">
        <v>667</v>
      </c>
      <c r="K52" s="98" t="s">
        <v>666</v>
      </c>
    </row>
    <row r="53" spans="1:11" x14ac:dyDescent="0.6">
      <c r="A53" s="97" t="s">
        <v>695</v>
      </c>
      <c r="B53" s="98" t="s">
        <v>696</v>
      </c>
      <c r="C53" s="97" t="s">
        <v>695</v>
      </c>
      <c r="D53" s="413"/>
      <c r="J53" s="97" t="s">
        <v>673</v>
      </c>
      <c r="K53" s="98" t="s">
        <v>672</v>
      </c>
    </row>
    <row r="54" spans="1:11" x14ac:dyDescent="0.6">
      <c r="A54" s="97" t="s">
        <v>345</v>
      </c>
      <c r="B54" s="98" t="s">
        <v>346</v>
      </c>
      <c r="C54" s="97" t="s">
        <v>345</v>
      </c>
      <c r="D54" s="413"/>
      <c r="J54" s="97" t="s">
        <v>718</v>
      </c>
      <c r="K54" s="98" t="s">
        <v>717</v>
      </c>
    </row>
    <row r="55" spans="1:11" x14ac:dyDescent="0.6">
      <c r="A55" s="97" t="s">
        <v>347</v>
      </c>
      <c r="B55" s="98" t="s">
        <v>348</v>
      </c>
      <c r="C55" s="97" t="s">
        <v>347</v>
      </c>
      <c r="D55" s="413"/>
      <c r="J55" s="97" t="s">
        <v>698</v>
      </c>
      <c r="K55" s="98" t="s">
        <v>699</v>
      </c>
    </row>
    <row r="56" spans="1:11" x14ac:dyDescent="0.6">
      <c r="A56" s="97" t="s">
        <v>325</v>
      </c>
      <c r="B56" s="98" t="s">
        <v>326</v>
      </c>
      <c r="C56" s="97" t="s">
        <v>697</v>
      </c>
      <c r="D56" s="413"/>
      <c r="J56" s="97" t="s">
        <v>650</v>
      </c>
      <c r="K56" s="98" t="s">
        <v>649</v>
      </c>
    </row>
    <row r="57" spans="1:11" x14ac:dyDescent="0.6">
      <c r="A57" s="97" t="s">
        <v>331</v>
      </c>
      <c r="B57" s="98" t="s">
        <v>332</v>
      </c>
      <c r="C57" s="97" t="s">
        <v>331</v>
      </c>
      <c r="D57" s="413"/>
      <c r="J57" s="97" t="s">
        <v>676</v>
      </c>
      <c r="K57" s="98" t="s">
        <v>675</v>
      </c>
    </row>
    <row r="58" spans="1:11" x14ac:dyDescent="0.6">
      <c r="A58" s="97" t="s">
        <v>698</v>
      </c>
      <c r="B58" s="98" t="s">
        <v>699</v>
      </c>
      <c r="C58" s="97" t="s">
        <v>698</v>
      </c>
      <c r="D58" s="413"/>
      <c r="J58" s="97" t="s">
        <v>640</v>
      </c>
      <c r="K58" s="98" t="s">
        <v>639</v>
      </c>
    </row>
    <row r="59" spans="1:11" x14ac:dyDescent="0.6">
      <c r="A59" s="97" t="s">
        <v>700</v>
      </c>
      <c r="B59" s="98" t="s">
        <v>352</v>
      </c>
      <c r="C59" s="97" t="s">
        <v>701</v>
      </c>
      <c r="D59" s="413"/>
      <c r="J59" s="97" t="s">
        <v>701</v>
      </c>
      <c r="K59" s="98" t="s">
        <v>352</v>
      </c>
    </row>
    <row r="60" spans="1:11" x14ac:dyDescent="0.6">
      <c r="A60" s="97" t="s">
        <v>353</v>
      </c>
      <c r="B60" s="98" t="s">
        <v>354</v>
      </c>
      <c r="C60" s="97" t="s">
        <v>353</v>
      </c>
      <c r="D60" s="413"/>
      <c r="J60" s="97" t="s">
        <v>353</v>
      </c>
      <c r="K60" s="98" t="s">
        <v>354</v>
      </c>
    </row>
    <row r="61" spans="1:11" x14ac:dyDescent="0.6">
      <c r="A61" s="97" t="s">
        <v>702</v>
      </c>
      <c r="B61" s="98" t="s">
        <v>703</v>
      </c>
      <c r="C61" s="97" t="s">
        <v>704</v>
      </c>
      <c r="D61" s="413"/>
      <c r="J61" s="97" t="s">
        <v>704</v>
      </c>
      <c r="K61" s="98" t="s">
        <v>703</v>
      </c>
    </row>
    <row r="62" spans="1:11" x14ac:dyDescent="0.6">
      <c r="A62" s="97" t="s">
        <v>705</v>
      </c>
      <c r="B62" s="98" t="s">
        <v>706</v>
      </c>
      <c r="C62" s="97" t="s">
        <v>705</v>
      </c>
      <c r="D62" s="413"/>
      <c r="J62" s="97" t="s">
        <v>705</v>
      </c>
      <c r="K62" s="98" t="s">
        <v>706</v>
      </c>
    </row>
    <row r="63" spans="1:11" x14ac:dyDescent="0.6">
      <c r="A63" s="97" t="s">
        <v>355</v>
      </c>
      <c r="B63" s="98" t="s">
        <v>356</v>
      </c>
      <c r="C63" s="97" t="s">
        <v>355</v>
      </c>
      <c r="D63" s="413"/>
      <c r="J63" s="97" t="s">
        <v>355</v>
      </c>
      <c r="K63" s="98" t="s">
        <v>356</v>
      </c>
    </row>
    <row r="64" spans="1:11" x14ac:dyDescent="0.6">
      <c r="A64" s="97" t="s">
        <v>357</v>
      </c>
      <c r="B64" s="98" t="s">
        <v>358</v>
      </c>
      <c r="C64" s="97" t="s">
        <v>357</v>
      </c>
      <c r="D64" s="413"/>
      <c r="J64" s="97" t="s">
        <v>357</v>
      </c>
      <c r="K64" s="98" t="s">
        <v>358</v>
      </c>
    </row>
    <row r="65" spans="1:11" x14ac:dyDescent="0.6">
      <c r="A65" s="97" t="s">
        <v>359</v>
      </c>
      <c r="B65" s="98" t="s">
        <v>360</v>
      </c>
      <c r="C65" s="97" t="s">
        <v>359</v>
      </c>
      <c r="D65" s="413"/>
      <c r="J65" s="97" t="s">
        <v>359</v>
      </c>
      <c r="K65" s="98" t="s">
        <v>360</v>
      </c>
    </row>
    <row r="66" spans="1:11" x14ac:dyDescent="0.6">
      <c r="A66" s="97" t="s">
        <v>707</v>
      </c>
      <c r="B66" s="98" t="s">
        <v>708</v>
      </c>
      <c r="C66" s="97" t="s">
        <v>709</v>
      </c>
      <c r="D66" s="413"/>
      <c r="J66" s="97" t="s">
        <v>653</v>
      </c>
      <c r="K66" s="98" t="s">
        <v>652</v>
      </c>
    </row>
    <row r="67" spans="1:11" x14ac:dyDescent="0.6">
      <c r="A67" s="97" t="s">
        <v>710</v>
      </c>
      <c r="B67" s="98" t="s">
        <v>711</v>
      </c>
      <c r="C67" s="97" t="s">
        <v>712</v>
      </c>
      <c r="D67" s="102"/>
      <c r="J67" s="97" t="s">
        <v>679</v>
      </c>
      <c r="K67" s="98" t="s">
        <v>678</v>
      </c>
    </row>
    <row r="68" spans="1:11" x14ac:dyDescent="0.6">
      <c r="A68" s="97" t="s">
        <v>713</v>
      </c>
      <c r="B68" s="98" t="s">
        <v>714</v>
      </c>
      <c r="C68" s="97" t="s">
        <v>715</v>
      </c>
      <c r="D68" s="102"/>
      <c r="J68" s="97" t="s">
        <v>697</v>
      </c>
      <c r="K68" s="98" t="s">
        <v>326</v>
      </c>
    </row>
    <row r="69" spans="1:11" x14ac:dyDescent="0.6">
      <c r="A69" s="97" t="s">
        <v>716</v>
      </c>
      <c r="B69" s="98" t="s">
        <v>717</v>
      </c>
      <c r="C69" s="97" t="s">
        <v>718</v>
      </c>
      <c r="D69" s="102"/>
      <c r="J69" s="97" t="s">
        <v>709</v>
      </c>
      <c r="K69" s="98" t="s">
        <v>708</v>
      </c>
    </row>
    <row r="70" spans="1:11" x14ac:dyDescent="0.6">
      <c r="A70" s="97" t="s">
        <v>719</v>
      </c>
      <c r="B70" s="98" t="s">
        <v>720</v>
      </c>
      <c r="C70" s="97" t="s">
        <v>719</v>
      </c>
      <c r="D70" s="102"/>
      <c r="J70" s="97" t="s">
        <v>719</v>
      </c>
      <c r="K70" s="98" t="s">
        <v>720</v>
      </c>
    </row>
    <row r="71" spans="1:11" x14ac:dyDescent="0.6">
      <c r="A71" s="99" t="s">
        <v>1556</v>
      </c>
      <c r="B71" s="100"/>
      <c r="C71" s="99"/>
      <c r="D71" s="101"/>
    </row>
    <row r="72" spans="1:11" s="95" customFormat="1" x14ac:dyDescent="0.6">
      <c r="B72" s="103" t="s">
        <v>721</v>
      </c>
      <c r="C72" s="272" t="s">
        <v>722</v>
      </c>
    </row>
    <row r="73" spans="1:11" s="95" customFormat="1" x14ac:dyDescent="0.6">
      <c r="B73" s="104" t="s">
        <v>723</v>
      </c>
      <c r="C73" s="105">
        <v>43101.551321874998</v>
      </c>
    </row>
    <row r="74" spans="1:11" x14ac:dyDescent="0.6">
      <c r="B74" s="154" t="s">
        <v>1669</v>
      </c>
      <c r="C74" s="105">
        <v>43210.750513310188</v>
      </c>
    </row>
  </sheetData>
  <sortState ref="J4:K70">
    <sortCondition ref="J4:J70"/>
  </sortState>
  <mergeCells count="1">
    <mergeCell ref="D4:D66"/>
  </mergeCells>
  <hyperlinks>
    <hyperlink ref="C72" location="'System Level List'!A1" display="Back to Top" xr:uid="{130060C2-8614-454F-ADB5-8E2914F2B541}"/>
    <hyperlink ref="A1" location="'System Level List'!B72" display="Jump to Revision History" xr:uid="{3933904C-6A5A-4C6A-A2DE-D6A75B7FE49F}"/>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6E395-D2FA-4F3E-A80D-5C6377232A0F}">
  <sheetPr codeName="Sheet5">
    <tabColor theme="7"/>
  </sheetPr>
  <dimension ref="A1:P139"/>
  <sheetViews>
    <sheetView topLeftCell="A13" zoomScaleNormal="100" workbookViewId="0">
      <selection activeCell="A22" sqref="A22"/>
    </sheetView>
  </sheetViews>
  <sheetFormatPr defaultColWidth="6.0625" defaultRowHeight="12.6" x14ac:dyDescent="0.6"/>
  <cols>
    <col min="1" max="1" width="47.3125" style="95" customWidth="1"/>
    <col min="2" max="2" width="12.5625" style="96" customWidth="1"/>
    <col min="3" max="3" width="31.875" style="95" customWidth="1"/>
    <col min="4" max="13" width="6.0625" style="95"/>
    <col min="14" max="14" width="38.875" style="95" bestFit="1" customWidth="1"/>
    <col min="15" max="15" width="7.875" style="95" bestFit="1" customWidth="1"/>
    <col min="17" max="16384" width="6.0625" style="95"/>
  </cols>
  <sheetData>
    <row r="1" spans="1:16" x14ac:dyDescent="0.6">
      <c r="A1" s="270" t="s">
        <v>629</v>
      </c>
    </row>
    <row r="2" spans="1:16" x14ac:dyDescent="0.6">
      <c r="A2" s="95" t="s">
        <v>630</v>
      </c>
      <c r="B2" s="96" t="s">
        <v>628</v>
      </c>
      <c r="C2" s="95" t="s">
        <v>631</v>
      </c>
      <c r="N2" s="153"/>
    </row>
    <row r="3" spans="1:16" ht="12" customHeight="1" x14ac:dyDescent="0.6">
      <c r="A3" s="106" t="s">
        <v>1555</v>
      </c>
      <c r="B3" s="107"/>
      <c r="C3" s="106"/>
      <c r="D3" s="108"/>
    </row>
    <row r="4" spans="1:16" x14ac:dyDescent="0.6">
      <c r="A4" s="153" t="s">
        <v>1624</v>
      </c>
      <c r="B4" s="154" t="s">
        <v>1625</v>
      </c>
      <c r="C4" s="193" t="s">
        <v>1626</v>
      </c>
      <c r="D4" s="108"/>
      <c r="O4" s="96"/>
    </row>
    <row r="5" spans="1:16" x14ac:dyDescent="0.6">
      <c r="A5" s="95" t="s">
        <v>724</v>
      </c>
      <c r="B5" s="96" t="s">
        <v>725</v>
      </c>
      <c r="C5" s="109" t="s">
        <v>726</v>
      </c>
      <c r="D5" s="108"/>
      <c r="O5" s="96"/>
      <c r="P5" s="169"/>
    </row>
    <row r="6" spans="1:16" x14ac:dyDescent="0.6">
      <c r="A6" s="95" t="s">
        <v>727</v>
      </c>
      <c r="B6" s="96" t="s">
        <v>728</v>
      </c>
      <c r="C6" s="109" t="s">
        <v>729</v>
      </c>
      <c r="D6" s="108"/>
      <c r="O6" s="96"/>
    </row>
    <row r="7" spans="1:16" x14ac:dyDescent="0.6">
      <c r="A7" s="95" t="s">
        <v>730</v>
      </c>
      <c r="B7" s="96" t="s">
        <v>731</v>
      </c>
      <c r="C7" s="109" t="s">
        <v>732</v>
      </c>
      <c r="D7" s="108"/>
      <c r="O7" s="96"/>
    </row>
    <row r="8" spans="1:16" x14ac:dyDescent="0.6">
      <c r="A8" s="95" t="s">
        <v>733</v>
      </c>
      <c r="B8" s="96" t="s">
        <v>734</v>
      </c>
      <c r="C8" s="109" t="s">
        <v>735</v>
      </c>
      <c r="D8" s="108"/>
      <c r="N8" s="109"/>
      <c r="O8" s="96"/>
    </row>
    <row r="9" spans="1:16" x14ac:dyDescent="0.6">
      <c r="A9" s="95" t="s">
        <v>454</v>
      </c>
      <c r="B9" s="96" t="s">
        <v>641</v>
      </c>
      <c r="C9" s="109" t="s">
        <v>454</v>
      </c>
      <c r="D9" s="414" t="s">
        <v>361</v>
      </c>
      <c r="O9" s="96"/>
    </row>
    <row r="10" spans="1:16" x14ac:dyDescent="0.6">
      <c r="A10" s="95" t="s">
        <v>736</v>
      </c>
      <c r="B10" s="96" t="s">
        <v>737</v>
      </c>
      <c r="C10" s="95" t="s">
        <v>736</v>
      </c>
      <c r="D10" s="414"/>
      <c r="O10" s="96"/>
    </row>
    <row r="11" spans="1:16" x14ac:dyDescent="0.6">
      <c r="A11" s="95" t="s">
        <v>738</v>
      </c>
      <c r="B11" s="96" t="s">
        <v>739</v>
      </c>
      <c r="C11" s="95" t="s">
        <v>740</v>
      </c>
      <c r="D11" s="414"/>
      <c r="O11" s="96"/>
    </row>
    <row r="12" spans="1:16" x14ac:dyDescent="0.6">
      <c r="A12" s="95" t="s">
        <v>362</v>
      </c>
      <c r="B12" s="96" t="s">
        <v>363</v>
      </c>
      <c r="C12" s="95" t="s">
        <v>362</v>
      </c>
      <c r="D12" s="414"/>
      <c r="O12" s="96"/>
    </row>
    <row r="13" spans="1:16" x14ac:dyDescent="0.6">
      <c r="A13" s="95" t="s">
        <v>313</v>
      </c>
      <c r="B13" s="96" t="s">
        <v>314</v>
      </c>
      <c r="C13" s="95" t="s">
        <v>313</v>
      </c>
      <c r="D13" s="414"/>
      <c r="O13" s="96"/>
    </row>
    <row r="14" spans="1:16" x14ac:dyDescent="0.6">
      <c r="A14" s="95" t="s">
        <v>364</v>
      </c>
      <c r="B14" s="96" t="s">
        <v>741</v>
      </c>
      <c r="C14" s="95" t="s">
        <v>742</v>
      </c>
      <c r="D14" s="414"/>
      <c r="O14" s="96"/>
    </row>
    <row r="15" spans="1:16" x14ac:dyDescent="0.6">
      <c r="A15" s="95" t="s">
        <v>365</v>
      </c>
      <c r="B15" s="96" t="s">
        <v>743</v>
      </c>
      <c r="C15" s="95" t="s">
        <v>744</v>
      </c>
      <c r="D15" s="414"/>
      <c r="O15" s="96"/>
    </row>
    <row r="16" spans="1:16" x14ac:dyDescent="0.6">
      <c r="A16" s="95" t="s">
        <v>366</v>
      </c>
      <c r="B16" s="96" t="s">
        <v>745</v>
      </c>
      <c r="C16" s="95" t="s">
        <v>746</v>
      </c>
      <c r="D16" s="414"/>
      <c r="O16" s="96"/>
    </row>
    <row r="17" spans="1:16" x14ac:dyDescent="0.6">
      <c r="A17" s="95" t="s">
        <v>367</v>
      </c>
      <c r="B17" s="96" t="s">
        <v>747</v>
      </c>
      <c r="C17" s="95" t="s">
        <v>748</v>
      </c>
      <c r="D17" s="414"/>
      <c r="O17" s="96"/>
    </row>
    <row r="18" spans="1:16" x14ac:dyDescent="0.6">
      <c r="A18" s="95" t="s">
        <v>368</v>
      </c>
      <c r="B18" s="96" t="s">
        <v>749</v>
      </c>
      <c r="C18" s="95" t="s">
        <v>750</v>
      </c>
      <c r="D18" s="414"/>
      <c r="O18" s="96"/>
    </row>
    <row r="19" spans="1:16" x14ac:dyDescent="0.6">
      <c r="A19" s="95" t="s">
        <v>285</v>
      </c>
      <c r="B19" s="96" t="s">
        <v>751</v>
      </c>
      <c r="C19" s="95" t="s">
        <v>752</v>
      </c>
      <c r="D19" s="414"/>
      <c r="O19" s="96"/>
    </row>
    <row r="20" spans="1:16" x14ac:dyDescent="0.6">
      <c r="A20" s="95" t="s">
        <v>369</v>
      </c>
      <c r="B20" s="96" t="s">
        <v>753</v>
      </c>
      <c r="C20" s="95" t="s">
        <v>754</v>
      </c>
      <c r="D20" s="414"/>
      <c r="O20" s="96"/>
    </row>
    <row r="21" spans="1:16" x14ac:dyDescent="0.6">
      <c r="A21" s="153" t="s">
        <v>1713</v>
      </c>
      <c r="B21" s="154" t="s">
        <v>1714</v>
      </c>
      <c r="C21" s="153" t="s">
        <v>1715</v>
      </c>
      <c r="D21" s="414"/>
      <c r="O21" s="96"/>
      <c r="P21" s="169"/>
    </row>
    <row r="22" spans="1:16" x14ac:dyDescent="0.6">
      <c r="A22" s="95" t="s">
        <v>755</v>
      </c>
      <c r="B22" s="96" t="s">
        <v>756</v>
      </c>
      <c r="C22" s="95" t="s">
        <v>757</v>
      </c>
      <c r="D22" s="414"/>
      <c r="O22" s="96"/>
    </row>
    <row r="23" spans="1:16" x14ac:dyDescent="0.6">
      <c r="A23" s="95" t="s">
        <v>370</v>
      </c>
      <c r="B23" s="96" t="s">
        <v>758</v>
      </c>
      <c r="C23" s="95" t="s">
        <v>759</v>
      </c>
      <c r="D23" s="414"/>
      <c r="O23" s="96"/>
    </row>
    <row r="24" spans="1:16" x14ac:dyDescent="0.6">
      <c r="A24" s="95" t="s">
        <v>371</v>
      </c>
      <c r="B24" s="96" t="s">
        <v>760</v>
      </c>
      <c r="C24" s="95" t="s">
        <v>761</v>
      </c>
      <c r="D24" s="414"/>
      <c r="O24" s="96"/>
    </row>
    <row r="25" spans="1:16" x14ac:dyDescent="0.6">
      <c r="A25" s="153" t="s">
        <v>1633</v>
      </c>
      <c r="B25" s="154" t="s">
        <v>1636</v>
      </c>
      <c r="C25" s="153" t="s">
        <v>1633</v>
      </c>
      <c r="D25" s="414"/>
      <c r="O25" s="96"/>
      <c r="P25" s="169"/>
    </row>
    <row r="26" spans="1:16" x14ac:dyDescent="0.6">
      <c r="A26" s="153" t="s">
        <v>1634</v>
      </c>
      <c r="B26" s="154" t="s">
        <v>1635</v>
      </c>
      <c r="C26" s="153" t="s">
        <v>1637</v>
      </c>
      <c r="D26" s="414"/>
      <c r="O26" s="96"/>
      <c r="P26" s="169"/>
    </row>
    <row r="27" spans="1:16" x14ac:dyDescent="0.6">
      <c r="A27" s="153" t="s">
        <v>1638</v>
      </c>
      <c r="B27" s="154" t="s">
        <v>1639</v>
      </c>
      <c r="C27" s="153" t="s">
        <v>1640</v>
      </c>
      <c r="D27" s="414"/>
      <c r="O27" s="96"/>
      <c r="P27" s="169"/>
    </row>
    <row r="28" spans="1:16" x14ac:dyDescent="0.6">
      <c r="A28" s="95" t="s">
        <v>762</v>
      </c>
      <c r="B28" s="96" t="s">
        <v>308</v>
      </c>
      <c r="C28" s="95" t="s">
        <v>762</v>
      </c>
      <c r="D28" s="414"/>
      <c r="O28" s="96"/>
    </row>
    <row r="29" spans="1:16" x14ac:dyDescent="0.6">
      <c r="A29" s="95" t="s">
        <v>763</v>
      </c>
      <c r="B29" s="96" t="s">
        <v>764</v>
      </c>
      <c r="C29" s="95" t="s">
        <v>765</v>
      </c>
      <c r="D29" s="414"/>
      <c r="O29" s="96"/>
    </row>
    <row r="30" spans="1:16" x14ac:dyDescent="0.6">
      <c r="A30" s="95" t="s">
        <v>766</v>
      </c>
      <c r="B30" s="96" t="s">
        <v>767</v>
      </c>
      <c r="C30" s="95" t="s">
        <v>768</v>
      </c>
      <c r="D30" s="414"/>
      <c r="O30" s="96"/>
    </row>
    <row r="31" spans="1:16" x14ac:dyDescent="0.6">
      <c r="A31" s="95" t="s">
        <v>769</v>
      </c>
      <c r="B31" s="96" t="s">
        <v>770</v>
      </c>
      <c r="C31" s="95" t="s">
        <v>771</v>
      </c>
      <c r="D31" s="414"/>
      <c r="O31" s="96"/>
    </row>
    <row r="32" spans="1:16" x14ac:dyDescent="0.6">
      <c r="A32" s="95" t="s">
        <v>772</v>
      </c>
      <c r="B32" s="96" t="s">
        <v>773</v>
      </c>
      <c r="C32" s="95" t="s">
        <v>772</v>
      </c>
      <c r="D32" s="414"/>
      <c r="O32" s="96"/>
    </row>
    <row r="33" spans="1:16" x14ac:dyDescent="0.6">
      <c r="A33" s="95" t="s">
        <v>372</v>
      </c>
      <c r="B33" s="96" t="s">
        <v>774</v>
      </c>
      <c r="C33" s="95" t="s">
        <v>775</v>
      </c>
      <c r="D33" s="414"/>
      <c r="O33" s="96"/>
    </row>
    <row r="34" spans="1:16" x14ac:dyDescent="0.6">
      <c r="A34" s="95" t="s">
        <v>373</v>
      </c>
      <c r="B34" s="96" t="s">
        <v>776</v>
      </c>
      <c r="C34" s="95" t="s">
        <v>777</v>
      </c>
      <c r="D34" s="414"/>
      <c r="O34" s="96"/>
    </row>
    <row r="35" spans="1:16" x14ac:dyDescent="0.6">
      <c r="A35" s="153" t="s">
        <v>1641</v>
      </c>
      <c r="B35" s="154" t="s">
        <v>1642</v>
      </c>
      <c r="C35" s="153" t="s">
        <v>1641</v>
      </c>
      <c r="D35" s="414"/>
      <c r="O35" s="96"/>
      <c r="P35" s="169"/>
    </row>
    <row r="36" spans="1:16" x14ac:dyDescent="0.6">
      <c r="A36" s="153" t="s">
        <v>1697</v>
      </c>
      <c r="B36" s="154" t="s">
        <v>1698</v>
      </c>
      <c r="C36" s="153" t="s">
        <v>1697</v>
      </c>
      <c r="D36" s="414"/>
      <c r="O36" s="96"/>
      <c r="P36" s="169"/>
    </row>
    <row r="37" spans="1:16" x14ac:dyDescent="0.6">
      <c r="A37" s="153" t="s">
        <v>1692</v>
      </c>
      <c r="B37" s="154" t="s">
        <v>1693</v>
      </c>
      <c r="C37" s="153" t="s">
        <v>1692</v>
      </c>
      <c r="D37" s="414"/>
      <c r="O37" s="96"/>
      <c r="P37" s="169"/>
    </row>
    <row r="38" spans="1:16" x14ac:dyDescent="0.6">
      <c r="A38" s="153" t="s">
        <v>1621</v>
      </c>
      <c r="B38" s="154" t="s">
        <v>1623</v>
      </c>
      <c r="C38" s="193" t="s">
        <v>1621</v>
      </c>
      <c r="D38" s="414"/>
      <c r="M38" s="109"/>
      <c r="N38" s="96"/>
      <c r="O38" s="169"/>
      <c r="P38" s="95"/>
    </row>
    <row r="39" spans="1:16" x14ac:dyDescent="0.6">
      <c r="A39" s="153" t="s">
        <v>1604</v>
      </c>
      <c r="B39" s="154" t="s">
        <v>1604</v>
      </c>
      <c r="C39" s="153" t="s">
        <v>1604</v>
      </c>
      <c r="D39" s="414"/>
      <c r="O39" s="96"/>
      <c r="P39" s="169"/>
    </row>
    <row r="40" spans="1:16" x14ac:dyDescent="0.6">
      <c r="A40" s="95" t="s">
        <v>374</v>
      </c>
      <c r="B40" s="96" t="s">
        <v>375</v>
      </c>
      <c r="C40" s="95" t="s">
        <v>374</v>
      </c>
      <c r="D40" s="414"/>
      <c r="O40" s="96"/>
    </row>
    <row r="41" spans="1:16" x14ac:dyDescent="0.6">
      <c r="A41" s="95" t="s">
        <v>376</v>
      </c>
      <c r="B41" s="96" t="s">
        <v>377</v>
      </c>
      <c r="C41" s="95" t="s">
        <v>376</v>
      </c>
      <c r="D41" s="414"/>
      <c r="O41" s="96"/>
    </row>
    <row r="42" spans="1:16" x14ac:dyDescent="0.6">
      <c r="A42" s="95" t="s">
        <v>337</v>
      </c>
      <c r="B42" s="96" t="s">
        <v>340</v>
      </c>
      <c r="C42" s="95" t="s">
        <v>337</v>
      </c>
      <c r="D42" s="414"/>
      <c r="O42" s="96"/>
    </row>
    <row r="43" spans="1:16" x14ac:dyDescent="0.6">
      <c r="A43" s="95" t="s">
        <v>378</v>
      </c>
      <c r="B43" s="96" t="s">
        <v>379</v>
      </c>
      <c r="C43" s="95" t="s">
        <v>378</v>
      </c>
      <c r="D43" s="414"/>
      <c r="O43" s="96"/>
    </row>
    <row r="44" spans="1:16" x14ac:dyDescent="0.6">
      <c r="A44" s="95" t="s">
        <v>380</v>
      </c>
      <c r="B44" s="96" t="s">
        <v>381</v>
      </c>
      <c r="C44" s="95" t="s">
        <v>380</v>
      </c>
      <c r="D44" s="414"/>
      <c r="O44" s="96"/>
    </row>
    <row r="45" spans="1:16" x14ac:dyDescent="0.6">
      <c r="A45" s="95" t="s">
        <v>778</v>
      </c>
      <c r="B45" s="96" t="s">
        <v>779</v>
      </c>
      <c r="C45" s="95" t="s">
        <v>778</v>
      </c>
      <c r="D45" s="414"/>
      <c r="O45" s="96"/>
    </row>
    <row r="46" spans="1:16" x14ac:dyDescent="0.6">
      <c r="A46" s="95" t="s">
        <v>382</v>
      </c>
      <c r="B46" s="96" t="s">
        <v>322</v>
      </c>
      <c r="C46" s="95" t="s">
        <v>382</v>
      </c>
      <c r="D46" s="414"/>
      <c r="O46" s="96"/>
    </row>
    <row r="47" spans="1:16" x14ac:dyDescent="0.6">
      <c r="A47" s="153" t="s">
        <v>1615</v>
      </c>
      <c r="B47" s="154" t="s">
        <v>1616</v>
      </c>
      <c r="C47" s="153" t="s">
        <v>1617</v>
      </c>
      <c r="D47" s="414"/>
      <c r="O47" s="96"/>
      <c r="P47" s="169"/>
    </row>
    <row r="48" spans="1:16" x14ac:dyDescent="0.6">
      <c r="A48" s="95" t="s">
        <v>326</v>
      </c>
      <c r="B48" s="96" t="s">
        <v>326</v>
      </c>
      <c r="C48" s="95" t="s">
        <v>326</v>
      </c>
      <c r="D48" s="414"/>
      <c r="O48" s="96"/>
    </row>
    <row r="49" spans="1:16" x14ac:dyDescent="0.6">
      <c r="A49" s="95" t="s">
        <v>780</v>
      </c>
      <c r="B49" s="96" t="s">
        <v>781</v>
      </c>
      <c r="C49" s="95" t="s">
        <v>782</v>
      </c>
      <c r="D49" s="414"/>
      <c r="O49" s="96"/>
    </row>
    <row r="50" spans="1:16" x14ac:dyDescent="0.6">
      <c r="A50" s="95" t="s">
        <v>783</v>
      </c>
      <c r="B50" s="96" t="s">
        <v>383</v>
      </c>
      <c r="C50" s="95" t="s">
        <v>784</v>
      </c>
      <c r="D50" s="414"/>
      <c r="O50" s="96"/>
    </row>
    <row r="51" spans="1:16" x14ac:dyDescent="0.6">
      <c r="A51" s="95" t="s">
        <v>384</v>
      </c>
      <c r="B51" s="96" t="s">
        <v>385</v>
      </c>
      <c r="C51" s="95" t="s">
        <v>785</v>
      </c>
      <c r="D51" s="414"/>
      <c r="O51" s="96"/>
    </row>
    <row r="52" spans="1:16" x14ac:dyDescent="0.6">
      <c r="A52" s="95" t="s">
        <v>386</v>
      </c>
      <c r="B52" s="96" t="s">
        <v>387</v>
      </c>
      <c r="C52" s="95" t="s">
        <v>786</v>
      </c>
      <c r="D52" s="414"/>
      <c r="O52" s="96"/>
    </row>
    <row r="53" spans="1:16" x14ac:dyDescent="0.6">
      <c r="A53" s="95" t="s">
        <v>388</v>
      </c>
      <c r="B53" s="96" t="s">
        <v>389</v>
      </c>
      <c r="C53" s="95" t="s">
        <v>586</v>
      </c>
      <c r="D53" s="414"/>
      <c r="O53" s="96"/>
    </row>
    <row r="54" spans="1:16" x14ac:dyDescent="0.6">
      <c r="A54" s="95" t="s">
        <v>787</v>
      </c>
      <c r="B54" s="96" t="s">
        <v>788</v>
      </c>
      <c r="C54" s="95" t="s">
        <v>789</v>
      </c>
      <c r="D54" s="414"/>
      <c r="O54" s="96"/>
    </row>
    <row r="55" spans="1:16" x14ac:dyDescent="0.6">
      <c r="A55" s="95" t="s">
        <v>390</v>
      </c>
      <c r="B55" s="96" t="s">
        <v>391</v>
      </c>
      <c r="C55" s="95" t="s">
        <v>790</v>
      </c>
      <c r="D55" s="414"/>
      <c r="O55" s="96"/>
    </row>
    <row r="56" spans="1:16" x14ac:dyDescent="0.6">
      <c r="A56" s="95" t="s">
        <v>392</v>
      </c>
      <c r="B56" s="96" t="s">
        <v>393</v>
      </c>
      <c r="C56" s="95" t="s">
        <v>791</v>
      </c>
      <c r="D56" s="414"/>
      <c r="O56" s="96"/>
    </row>
    <row r="57" spans="1:16" x14ac:dyDescent="0.6">
      <c r="A57" s="95" t="s">
        <v>792</v>
      </c>
      <c r="B57" s="96" t="s">
        <v>793</v>
      </c>
      <c r="C57" s="95" t="s">
        <v>792</v>
      </c>
      <c r="D57" s="414"/>
      <c r="N57" s="97"/>
      <c r="O57" s="98"/>
    </row>
    <row r="58" spans="1:16" x14ac:dyDescent="0.6">
      <c r="A58" s="153" t="s">
        <v>1607</v>
      </c>
      <c r="B58" s="154" t="s">
        <v>1608</v>
      </c>
      <c r="C58" s="153" t="s">
        <v>1607</v>
      </c>
      <c r="D58" s="414"/>
      <c r="N58" s="97"/>
      <c r="O58" s="98"/>
      <c r="P58" s="169"/>
    </row>
    <row r="59" spans="1:16" x14ac:dyDescent="0.6">
      <c r="A59" s="95" t="s">
        <v>394</v>
      </c>
      <c r="B59" s="96" t="s">
        <v>395</v>
      </c>
      <c r="C59" s="95" t="s">
        <v>794</v>
      </c>
      <c r="D59" s="414"/>
      <c r="N59" s="97"/>
      <c r="O59" s="98"/>
    </row>
    <row r="60" spans="1:16" x14ac:dyDescent="0.6">
      <c r="A60" s="95" t="s">
        <v>396</v>
      </c>
      <c r="B60" s="96" t="s">
        <v>397</v>
      </c>
      <c r="C60" s="95" t="s">
        <v>795</v>
      </c>
      <c r="D60" s="414"/>
      <c r="N60" s="97"/>
      <c r="O60" s="98"/>
    </row>
    <row r="61" spans="1:16" x14ac:dyDescent="0.6">
      <c r="A61" s="95" t="s">
        <v>398</v>
      </c>
      <c r="B61" s="96" t="s">
        <v>399</v>
      </c>
      <c r="C61" s="95" t="s">
        <v>796</v>
      </c>
      <c r="D61" s="414"/>
      <c r="O61" s="96"/>
    </row>
    <row r="62" spans="1:16" x14ac:dyDescent="0.6">
      <c r="A62" s="95" t="s">
        <v>400</v>
      </c>
      <c r="B62" s="96" t="s">
        <v>401</v>
      </c>
      <c r="C62" s="95" t="s">
        <v>797</v>
      </c>
      <c r="D62" s="414"/>
      <c r="N62" s="97"/>
      <c r="O62" s="98"/>
    </row>
    <row r="63" spans="1:16" x14ac:dyDescent="0.6">
      <c r="A63" s="95" t="s">
        <v>798</v>
      </c>
      <c r="B63" s="96" t="s">
        <v>402</v>
      </c>
      <c r="C63" s="95" t="s">
        <v>798</v>
      </c>
      <c r="D63" s="414"/>
      <c r="O63" s="96"/>
    </row>
    <row r="64" spans="1:16" x14ac:dyDescent="0.6">
      <c r="A64" s="153" t="s">
        <v>510</v>
      </c>
      <c r="B64" s="154" t="s">
        <v>511</v>
      </c>
      <c r="C64" s="153" t="s">
        <v>510</v>
      </c>
      <c r="D64" s="414"/>
      <c r="O64" s="96"/>
      <c r="P64" s="169"/>
    </row>
    <row r="65" spans="1:16" x14ac:dyDescent="0.6">
      <c r="A65" s="95" t="s">
        <v>327</v>
      </c>
      <c r="B65" s="96" t="s">
        <v>403</v>
      </c>
      <c r="C65" s="95" t="s">
        <v>799</v>
      </c>
      <c r="D65" s="414"/>
      <c r="O65" s="96"/>
    </row>
    <row r="66" spans="1:16" x14ac:dyDescent="0.6">
      <c r="A66" s="95" t="s">
        <v>329</v>
      </c>
      <c r="B66" s="96" t="s">
        <v>330</v>
      </c>
      <c r="C66" s="95" t="s">
        <v>329</v>
      </c>
      <c r="D66" s="414"/>
      <c r="O66" s="96"/>
    </row>
    <row r="67" spans="1:16" x14ac:dyDescent="0.6">
      <c r="A67" s="97" t="s">
        <v>684</v>
      </c>
      <c r="B67" s="98" t="s">
        <v>685</v>
      </c>
      <c r="C67" s="97" t="s">
        <v>684</v>
      </c>
      <c r="D67" s="414"/>
      <c r="O67" s="96"/>
    </row>
    <row r="68" spans="1:16" x14ac:dyDescent="0.6">
      <c r="A68" s="153" t="s">
        <v>1649</v>
      </c>
      <c r="B68" s="154" t="s">
        <v>1650</v>
      </c>
      <c r="C68" s="153" t="s">
        <v>1651</v>
      </c>
      <c r="D68" s="414"/>
      <c r="O68" s="96"/>
      <c r="P68" s="169"/>
    </row>
    <row r="69" spans="1:16" x14ac:dyDescent="0.6">
      <c r="A69" s="97" t="s">
        <v>800</v>
      </c>
      <c r="B69" s="98" t="s">
        <v>801</v>
      </c>
      <c r="C69" s="97" t="s">
        <v>800</v>
      </c>
      <c r="D69" s="414"/>
      <c r="O69" s="96"/>
    </row>
    <row r="70" spans="1:16" x14ac:dyDescent="0.6">
      <c r="A70" s="97" t="s">
        <v>802</v>
      </c>
      <c r="B70" s="98" t="s">
        <v>803</v>
      </c>
      <c r="C70" s="97" t="s">
        <v>802</v>
      </c>
      <c r="D70" s="414"/>
      <c r="O70" s="96"/>
    </row>
    <row r="71" spans="1:16" x14ac:dyDescent="0.6">
      <c r="A71" s="97" t="s">
        <v>624</v>
      </c>
      <c r="B71" s="98" t="s">
        <v>804</v>
      </c>
      <c r="C71" s="97" t="s">
        <v>805</v>
      </c>
      <c r="D71" s="414"/>
      <c r="O71" s="96"/>
    </row>
    <row r="72" spans="1:16" x14ac:dyDescent="0.6">
      <c r="A72" s="95" t="s">
        <v>404</v>
      </c>
      <c r="B72" s="96" t="s">
        <v>405</v>
      </c>
      <c r="C72" s="95" t="s">
        <v>806</v>
      </c>
      <c r="D72" s="414"/>
      <c r="O72" s="96"/>
    </row>
    <row r="73" spans="1:16" x14ac:dyDescent="0.6">
      <c r="A73" s="95" t="s">
        <v>406</v>
      </c>
      <c r="B73" s="96" t="s">
        <v>407</v>
      </c>
      <c r="C73" s="95" t="s">
        <v>807</v>
      </c>
      <c r="D73" s="414"/>
      <c r="O73" s="96"/>
    </row>
    <row r="74" spans="1:16" x14ac:dyDescent="0.6">
      <c r="A74" s="153" t="s">
        <v>333</v>
      </c>
      <c r="B74" s="96" t="s">
        <v>408</v>
      </c>
      <c r="C74" s="95" t="s">
        <v>333</v>
      </c>
      <c r="D74" s="414"/>
      <c r="O74" s="96"/>
    </row>
    <row r="75" spans="1:16" x14ac:dyDescent="0.6">
      <c r="A75" s="153" t="s">
        <v>1704</v>
      </c>
      <c r="B75" s="154" t="s">
        <v>1706</v>
      </c>
      <c r="C75" s="153" t="s">
        <v>1707</v>
      </c>
      <c r="D75" s="414"/>
      <c r="O75" s="96"/>
      <c r="P75" s="169"/>
    </row>
    <row r="76" spans="1:16" x14ac:dyDescent="0.6">
      <c r="A76" s="153" t="s">
        <v>1702</v>
      </c>
      <c r="B76" s="154" t="s">
        <v>1590</v>
      </c>
      <c r="C76" s="153" t="s">
        <v>1589</v>
      </c>
      <c r="D76" s="414"/>
      <c r="O76" s="96"/>
      <c r="P76" s="169"/>
    </row>
    <row r="77" spans="1:16" x14ac:dyDescent="0.6">
      <c r="A77" s="153" t="s">
        <v>1703</v>
      </c>
      <c r="B77" s="154" t="s">
        <v>1588</v>
      </c>
      <c r="C77" s="153" t="s">
        <v>1587</v>
      </c>
      <c r="D77" s="414"/>
      <c r="O77" s="96"/>
      <c r="P77" s="169"/>
    </row>
    <row r="78" spans="1:16" x14ac:dyDescent="0.6">
      <c r="A78" s="153" t="s">
        <v>1705</v>
      </c>
      <c r="B78" s="154" t="s">
        <v>1708</v>
      </c>
      <c r="C78" s="153" t="s">
        <v>1709</v>
      </c>
      <c r="D78" s="414"/>
      <c r="O78" s="96"/>
      <c r="P78" s="169"/>
    </row>
    <row r="79" spans="1:16" x14ac:dyDescent="0.6">
      <c r="A79" s="153" t="s">
        <v>1643</v>
      </c>
      <c r="B79" s="154" t="s">
        <v>1644</v>
      </c>
      <c r="C79" s="153" t="s">
        <v>1643</v>
      </c>
      <c r="D79" s="414"/>
      <c r="O79" s="96"/>
      <c r="P79" s="169"/>
    </row>
    <row r="80" spans="1:16" x14ac:dyDescent="0.6">
      <c r="A80" s="95" t="s">
        <v>409</v>
      </c>
      <c r="B80" s="96" t="s">
        <v>410</v>
      </c>
      <c r="C80" s="95" t="s">
        <v>808</v>
      </c>
      <c r="D80" s="414"/>
      <c r="O80" s="96"/>
    </row>
    <row r="81" spans="1:16" x14ac:dyDescent="0.6">
      <c r="A81" s="95" t="s">
        <v>411</v>
      </c>
      <c r="B81" s="96" t="s">
        <v>412</v>
      </c>
      <c r="C81" s="95" t="s">
        <v>809</v>
      </c>
      <c r="D81" s="414"/>
      <c r="N81" s="109"/>
      <c r="O81" s="96"/>
    </row>
    <row r="82" spans="1:16" x14ac:dyDescent="0.6">
      <c r="A82" s="95" t="s">
        <v>810</v>
      </c>
      <c r="B82" s="96" t="s">
        <v>811</v>
      </c>
      <c r="C82" s="95" t="s">
        <v>810</v>
      </c>
      <c r="D82" s="414"/>
      <c r="N82" s="109"/>
      <c r="O82" s="96"/>
    </row>
    <row r="83" spans="1:16" x14ac:dyDescent="0.6">
      <c r="A83" s="153" t="s">
        <v>1622</v>
      </c>
      <c r="B83" s="154" t="s">
        <v>1622</v>
      </c>
      <c r="C83" s="193" t="s">
        <v>1622</v>
      </c>
      <c r="D83" s="414"/>
      <c r="M83" s="109"/>
      <c r="N83" s="96"/>
      <c r="O83" s="169"/>
      <c r="P83" s="95"/>
    </row>
    <row r="84" spans="1:16" x14ac:dyDescent="0.6">
      <c r="A84" s="95" t="s">
        <v>413</v>
      </c>
      <c r="B84" s="96" t="s">
        <v>414</v>
      </c>
      <c r="C84" s="95" t="s">
        <v>812</v>
      </c>
      <c r="D84" s="414"/>
      <c r="O84" s="96"/>
    </row>
    <row r="85" spans="1:16" x14ac:dyDescent="0.6">
      <c r="A85" s="95" t="s">
        <v>415</v>
      </c>
      <c r="B85" s="96" t="s">
        <v>416</v>
      </c>
      <c r="C85" s="95" t="s">
        <v>415</v>
      </c>
      <c r="D85" s="414"/>
      <c r="O85" s="96"/>
    </row>
    <row r="86" spans="1:16" x14ac:dyDescent="0.6">
      <c r="A86" s="95" t="s">
        <v>417</v>
      </c>
      <c r="B86" s="96" t="s">
        <v>418</v>
      </c>
      <c r="C86" s="95" t="s">
        <v>417</v>
      </c>
      <c r="D86" s="414"/>
      <c r="O86" s="96"/>
    </row>
    <row r="87" spans="1:16" x14ac:dyDescent="0.6">
      <c r="A87" s="95" t="s">
        <v>813</v>
      </c>
      <c r="B87" s="96" t="s">
        <v>814</v>
      </c>
      <c r="C87" s="95" t="s">
        <v>813</v>
      </c>
      <c r="D87" s="414"/>
      <c r="O87" s="96"/>
    </row>
    <row r="88" spans="1:16" x14ac:dyDescent="0.6">
      <c r="A88" s="95" t="s">
        <v>419</v>
      </c>
      <c r="B88" s="96" t="s">
        <v>344</v>
      </c>
      <c r="C88" s="95" t="s">
        <v>343</v>
      </c>
      <c r="D88" s="414"/>
      <c r="O88" s="96"/>
    </row>
    <row r="89" spans="1:16" x14ac:dyDescent="0.6">
      <c r="A89" s="95" t="s">
        <v>347</v>
      </c>
      <c r="B89" s="96" t="s">
        <v>348</v>
      </c>
      <c r="C89" s="95" t="s">
        <v>347</v>
      </c>
      <c r="D89" s="414"/>
      <c r="O89" s="96"/>
    </row>
    <row r="90" spans="1:16" x14ac:dyDescent="0.6">
      <c r="A90" s="153" t="s">
        <v>1645</v>
      </c>
      <c r="B90" s="154" t="s">
        <v>1645</v>
      </c>
      <c r="C90" s="153" t="s">
        <v>1645</v>
      </c>
      <c r="D90" s="414"/>
      <c r="O90" s="96"/>
      <c r="P90" s="169"/>
    </row>
    <row r="91" spans="1:16" x14ac:dyDescent="0.6">
      <c r="A91" s="95" t="s">
        <v>815</v>
      </c>
      <c r="B91" s="96" t="s">
        <v>728</v>
      </c>
      <c r="C91" s="95" t="s">
        <v>729</v>
      </c>
      <c r="D91" s="414"/>
      <c r="O91" s="96"/>
    </row>
    <row r="92" spans="1:16" x14ac:dyDescent="0.6">
      <c r="A92" s="95" t="s">
        <v>816</v>
      </c>
      <c r="B92" s="96" t="s">
        <v>817</v>
      </c>
      <c r="C92" s="95" t="s">
        <v>816</v>
      </c>
      <c r="D92" s="414"/>
      <c r="O92" s="96"/>
    </row>
    <row r="93" spans="1:16" x14ac:dyDescent="0.6">
      <c r="A93" s="95" t="s">
        <v>818</v>
      </c>
      <c r="B93" s="96" t="s">
        <v>819</v>
      </c>
      <c r="C93" s="95" t="s">
        <v>818</v>
      </c>
      <c r="D93" s="414"/>
      <c r="O93" s="96"/>
    </row>
    <row r="94" spans="1:16" x14ac:dyDescent="0.6">
      <c r="A94" s="95" t="s">
        <v>422</v>
      </c>
      <c r="B94" s="96" t="s">
        <v>820</v>
      </c>
      <c r="C94" s="95" t="s">
        <v>821</v>
      </c>
      <c r="D94" s="414"/>
      <c r="O94" s="96"/>
    </row>
    <row r="95" spans="1:16" x14ac:dyDescent="0.6">
      <c r="A95" s="95" t="s">
        <v>423</v>
      </c>
      <c r="B95" s="96" t="s">
        <v>822</v>
      </c>
      <c r="C95" s="95" t="s">
        <v>823</v>
      </c>
      <c r="D95" s="414"/>
      <c r="O95" s="96"/>
    </row>
    <row r="96" spans="1:16" x14ac:dyDescent="0.6">
      <c r="A96" s="95" t="s">
        <v>424</v>
      </c>
      <c r="B96" s="96" t="s">
        <v>824</v>
      </c>
      <c r="C96" s="95" t="s">
        <v>825</v>
      </c>
      <c r="D96" s="414"/>
      <c r="O96" s="96"/>
    </row>
    <row r="97" spans="1:16" x14ac:dyDescent="0.6">
      <c r="A97" s="95" t="s">
        <v>425</v>
      </c>
      <c r="B97" s="96" t="s">
        <v>826</v>
      </c>
      <c r="C97" s="95" t="s">
        <v>827</v>
      </c>
      <c r="D97" s="414"/>
      <c r="O97" s="96"/>
    </row>
    <row r="98" spans="1:16" x14ac:dyDescent="0.6">
      <c r="A98" s="95" t="s">
        <v>426</v>
      </c>
      <c r="B98" s="96" t="s">
        <v>828</v>
      </c>
      <c r="C98" s="95" t="s">
        <v>829</v>
      </c>
      <c r="D98" s="414"/>
      <c r="O98" s="96"/>
    </row>
    <row r="99" spans="1:16" x14ac:dyDescent="0.6">
      <c r="A99" s="95" t="s">
        <v>427</v>
      </c>
      <c r="B99" s="96" t="s">
        <v>830</v>
      </c>
      <c r="C99" s="95" t="s">
        <v>831</v>
      </c>
      <c r="D99" s="414"/>
      <c r="O99" s="96"/>
    </row>
    <row r="100" spans="1:16" x14ac:dyDescent="0.6">
      <c r="A100" s="95" t="s">
        <v>428</v>
      </c>
      <c r="B100" s="96" t="s">
        <v>832</v>
      </c>
      <c r="C100" s="95" t="s">
        <v>833</v>
      </c>
      <c r="D100" s="414"/>
      <c r="O100" s="96"/>
    </row>
    <row r="101" spans="1:16" x14ac:dyDescent="0.6">
      <c r="A101" s="95" t="s">
        <v>429</v>
      </c>
      <c r="B101" s="96" t="s">
        <v>430</v>
      </c>
      <c r="C101" s="95" t="s">
        <v>834</v>
      </c>
      <c r="D101" s="414"/>
      <c r="N101" s="109"/>
      <c r="O101" s="96"/>
    </row>
    <row r="102" spans="1:16" x14ac:dyDescent="0.6">
      <c r="A102" s="95" t="s">
        <v>431</v>
      </c>
      <c r="B102" s="96" t="s">
        <v>835</v>
      </c>
      <c r="C102" s="95" t="s">
        <v>836</v>
      </c>
      <c r="D102" s="414"/>
      <c r="O102" s="96"/>
    </row>
    <row r="103" spans="1:16" x14ac:dyDescent="0.6">
      <c r="A103" s="95" t="s">
        <v>432</v>
      </c>
      <c r="B103" s="96" t="s">
        <v>837</v>
      </c>
      <c r="C103" s="95" t="s">
        <v>838</v>
      </c>
      <c r="D103" s="414"/>
      <c r="O103" s="96"/>
    </row>
    <row r="104" spans="1:16" x14ac:dyDescent="0.6">
      <c r="A104" s="95" t="s">
        <v>433</v>
      </c>
      <c r="B104" s="96" t="s">
        <v>839</v>
      </c>
      <c r="C104" s="95" t="s">
        <v>840</v>
      </c>
      <c r="D104" s="414"/>
      <c r="O104" s="96"/>
    </row>
    <row r="105" spans="1:16" x14ac:dyDescent="0.6">
      <c r="A105" s="95" t="s">
        <v>434</v>
      </c>
      <c r="B105" s="96" t="s">
        <v>841</v>
      </c>
      <c r="C105" s="95" t="s">
        <v>842</v>
      </c>
      <c r="D105" s="414"/>
      <c r="O105" s="96"/>
    </row>
    <row r="106" spans="1:16" x14ac:dyDescent="0.6">
      <c r="A106" s="95" t="s">
        <v>435</v>
      </c>
      <c r="B106" s="96" t="s">
        <v>843</v>
      </c>
      <c r="C106" s="95" t="s">
        <v>844</v>
      </c>
      <c r="D106" s="414"/>
      <c r="O106" s="96"/>
    </row>
    <row r="107" spans="1:16" x14ac:dyDescent="0.6">
      <c r="A107" s="95" t="s">
        <v>436</v>
      </c>
      <c r="B107" s="96" t="s">
        <v>845</v>
      </c>
      <c r="C107" s="95" t="s">
        <v>846</v>
      </c>
      <c r="D107" s="414"/>
      <c r="O107" s="96"/>
    </row>
    <row r="108" spans="1:16" x14ac:dyDescent="0.6">
      <c r="A108" s="95" t="s">
        <v>437</v>
      </c>
      <c r="B108" s="96" t="s">
        <v>438</v>
      </c>
      <c r="C108" s="95" t="s">
        <v>437</v>
      </c>
      <c r="D108" s="414"/>
      <c r="O108" s="96"/>
    </row>
    <row r="109" spans="1:16" x14ac:dyDescent="0.6">
      <c r="A109" s="95" t="s">
        <v>439</v>
      </c>
      <c r="B109" s="96" t="s">
        <v>440</v>
      </c>
      <c r="C109" s="95" t="s">
        <v>439</v>
      </c>
      <c r="D109" s="414"/>
      <c r="O109" s="96"/>
    </row>
    <row r="110" spans="1:16" x14ac:dyDescent="0.6">
      <c r="A110" s="95" t="s">
        <v>441</v>
      </c>
      <c r="B110" s="96" t="s">
        <v>442</v>
      </c>
      <c r="C110" s="95" t="s">
        <v>441</v>
      </c>
      <c r="D110" s="414"/>
      <c r="O110" s="96"/>
    </row>
    <row r="111" spans="1:16" x14ac:dyDescent="0.6">
      <c r="A111" s="153" t="s">
        <v>1609</v>
      </c>
      <c r="B111" s="154" t="s">
        <v>1610</v>
      </c>
      <c r="C111" s="153" t="s">
        <v>1611</v>
      </c>
      <c r="D111" s="414"/>
      <c r="O111" s="96"/>
      <c r="P111" s="169"/>
    </row>
    <row r="112" spans="1:16" x14ac:dyDescent="0.6">
      <c r="A112" s="95" t="s">
        <v>351</v>
      </c>
      <c r="B112" s="96" t="s">
        <v>352</v>
      </c>
      <c r="C112" s="95" t="s">
        <v>701</v>
      </c>
      <c r="D112" s="414"/>
      <c r="O112" s="96"/>
    </row>
    <row r="113" spans="1:16" x14ac:dyDescent="0.6">
      <c r="A113" s="95" t="s">
        <v>443</v>
      </c>
      <c r="B113" s="96" t="s">
        <v>354</v>
      </c>
      <c r="C113" s="95" t="s">
        <v>443</v>
      </c>
      <c r="D113" s="414"/>
      <c r="O113" s="96"/>
    </row>
    <row r="114" spans="1:16" x14ac:dyDescent="0.6">
      <c r="A114" s="95" t="s">
        <v>349</v>
      </c>
      <c r="B114" s="96" t="s">
        <v>446</v>
      </c>
      <c r="C114" s="95" t="s">
        <v>847</v>
      </c>
      <c r="D114" s="414"/>
      <c r="O114" s="96"/>
    </row>
    <row r="115" spans="1:16" x14ac:dyDescent="0.6">
      <c r="A115" s="95" t="s">
        <v>848</v>
      </c>
      <c r="B115" s="96" t="s">
        <v>356</v>
      </c>
      <c r="C115" s="95" t="s">
        <v>848</v>
      </c>
      <c r="D115" s="414"/>
      <c r="O115" s="96"/>
    </row>
    <row r="116" spans="1:16" x14ac:dyDescent="0.6">
      <c r="A116" s="95" t="s">
        <v>849</v>
      </c>
      <c r="B116" s="96" t="s">
        <v>358</v>
      </c>
      <c r="C116" s="95" t="s">
        <v>849</v>
      </c>
      <c r="D116" s="414"/>
      <c r="O116" s="96"/>
    </row>
    <row r="117" spans="1:16" x14ac:dyDescent="0.6">
      <c r="A117" s="95" t="s">
        <v>447</v>
      </c>
      <c r="B117" s="96" t="s">
        <v>448</v>
      </c>
      <c r="C117" s="95" t="s">
        <v>447</v>
      </c>
      <c r="D117" s="414"/>
      <c r="N117" s="109"/>
      <c r="O117" s="96"/>
    </row>
    <row r="118" spans="1:16" x14ac:dyDescent="0.6">
      <c r="A118" s="153" t="s">
        <v>1612</v>
      </c>
      <c r="B118" s="154" t="s">
        <v>1613</v>
      </c>
      <c r="C118" s="153" t="s">
        <v>1614</v>
      </c>
      <c r="D118" s="414"/>
      <c r="N118" s="109"/>
      <c r="O118" s="96"/>
      <c r="P118" s="169"/>
    </row>
    <row r="119" spans="1:16" x14ac:dyDescent="0.6">
      <c r="A119" s="153" t="s">
        <v>18</v>
      </c>
      <c r="B119" s="154" t="s">
        <v>1647</v>
      </c>
      <c r="C119" s="153" t="s">
        <v>18</v>
      </c>
      <c r="D119" s="414"/>
      <c r="N119" s="109"/>
      <c r="O119" s="96"/>
      <c r="P119" s="169"/>
    </row>
    <row r="120" spans="1:16" x14ac:dyDescent="0.6">
      <c r="A120" s="95" t="s">
        <v>449</v>
      </c>
      <c r="B120" s="96" t="s">
        <v>450</v>
      </c>
      <c r="C120" s="95" t="s">
        <v>449</v>
      </c>
      <c r="D120" s="414"/>
      <c r="O120" s="96"/>
    </row>
    <row r="121" spans="1:16" x14ac:dyDescent="0.6">
      <c r="A121" s="95" t="s">
        <v>850</v>
      </c>
      <c r="B121" s="96" t="s">
        <v>598</v>
      </c>
      <c r="C121" s="95" t="s">
        <v>850</v>
      </c>
      <c r="D121" s="414"/>
      <c r="O121" s="96"/>
    </row>
    <row r="122" spans="1:16" x14ac:dyDescent="0.6">
      <c r="A122" s="95" t="s">
        <v>851</v>
      </c>
      <c r="B122" s="96" t="s">
        <v>421</v>
      </c>
      <c r="C122" s="95" t="s">
        <v>420</v>
      </c>
      <c r="D122" s="414"/>
      <c r="N122" s="153"/>
      <c r="O122" s="96"/>
    </row>
    <row r="123" spans="1:16" x14ac:dyDescent="0.6">
      <c r="A123" s="95" t="s">
        <v>852</v>
      </c>
      <c r="B123" s="96" t="s">
        <v>853</v>
      </c>
      <c r="C123" s="95" t="s">
        <v>854</v>
      </c>
      <c r="D123" s="414"/>
      <c r="O123" s="96"/>
    </row>
    <row r="124" spans="1:16" x14ac:dyDescent="0.6">
      <c r="A124" s="95" t="s">
        <v>855</v>
      </c>
      <c r="B124" s="96" t="s">
        <v>476</v>
      </c>
      <c r="C124" s="95" t="s">
        <v>856</v>
      </c>
      <c r="D124" s="110"/>
      <c r="O124" s="96"/>
    </row>
    <row r="125" spans="1:16" x14ac:dyDescent="0.6">
      <c r="A125" s="95" t="s">
        <v>857</v>
      </c>
      <c r="B125" s="96" t="s">
        <v>445</v>
      </c>
      <c r="C125" s="95" t="s">
        <v>444</v>
      </c>
      <c r="D125" s="110"/>
      <c r="O125" s="96"/>
    </row>
    <row r="126" spans="1:16" x14ac:dyDescent="0.6">
      <c r="A126" s="95" t="s">
        <v>858</v>
      </c>
      <c r="B126" s="96" t="s">
        <v>599</v>
      </c>
      <c r="C126" s="153" t="s">
        <v>1591</v>
      </c>
      <c r="D126" s="110"/>
      <c r="O126" s="96"/>
    </row>
    <row r="127" spans="1:16" x14ac:dyDescent="0.6">
      <c r="A127" s="95" t="s">
        <v>859</v>
      </c>
      <c r="B127" s="96" t="s">
        <v>860</v>
      </c>
      <c r="C127" s="95" t="s">
        <v>861</v>
      </c>
      <c r="D127" s="110"/>
      <c r="O127" s="96"/>
    </row>
    <row r="128" spans="1:16" x14ac:dyDescent="0.6">
      <c r="A128" s="95" t="s">
        <v>862</v>
      </c>
      <c r="B128" s="96" t="s">
        <v>600</v>
      </c>
      <c r="C128" s="95" t="s">
        <v>863</v>
      </c>
      <c r="D128" s="110"/>
      <c r="O128" s="96"/>
    </row>
    <row r="129" spans="1:16" x14ac:dyDescent="0.6">
      <c r="A129" s="95" t="s">
        <v>864</v>
      </c>
      <c r="B129" s="96" t="s">
        <v>865</v>
      </c>
      <c r="C129" s="95" t="s">
        <v>864</v>
      </c>
      <c r="D129" s="110"/>
      <c r="O129" s="96"/>
    </row>
    <row r="130" spans="1:16" x14ac:dyDescent="0.6">
      <c r="A130" s="153" t="s">
        <v>1646</v>
      </c>
      <c r="B130" s="154" t="s">
        <v>1646</v>
      </c>
      <c r="C130" s="153" t="s">
        <v>1646</v>
      </c>
      <c r="D130" s="170"/>
      <c r="O130" s="96"/>
      <c r="P130" s="169"/>
    </row>
    <row r="131" spans="1:16" x14ac:dyDescent="0.6">
      <c r="A131" s="95" t="s">
        <v>866</v>
      </c>
      <c r="B131" s="96" t="s">
        <v>451</v>
      </c>
      <c r="C131" s="95" t="s">
        <v>866</v>
      </c>
      <c r="D131" s="110"/>
      <c r="O131" s="96"/>
    </row>
    <row r="132" spans="1:16" x14ac:dyDescent="0.6">
      <c r="A132" s="153" t="s">
        <v>1668</v>
      </c>
      <c r="B132" s="154" t="s">
        <v>603</v>
      </c>
      <c r="C132" s="153" t="s">
        <v>602</v>
      </c>
      <c r="D132" s="170"/>
      <c r="O132" s="96"/>
      <c r="P132" s="169"/>
    </row>
    <row r="133" spans="1:16" x14ac:dyDescent="0.6">
      <c r="A133" s="95" t="s">
        <v>867</v>
      </c>
      <c r="B133" s="96" t="s">
        <v>868</v>
      </c>
      <c r="C133" s="95" t="s">
        <v>867</v>
      </c>
      <c r="D133" s="110"/>
      <c r="O133" s="96"/>
    </row>
    <row r="134" spans="1:16" x14ac:dyDescent="0.6">
      <c r="A134" s="95" t="s">
        <v>869</v>
      </c>
      <c r="B134" s="96" t="s">
        <v>870</v>
      </c>
      <c r="C134" s="95" t="s">
        <v>869</v>
      </c>
      <c r="D134" s="110"/>
      <c r="O134" s="96"/>
    </row>
    <row r="135" spans="1:16" x14ac:dyDescent="0.6">
      <c r="A135" s="95" t="s">
        <v>610</v>
      </c>
      <c r="B135" s="96" t="s">
        <v>452</v>
      </c>
      <c r="C135" s="95" t="s">
        <v>610</v>
      </c>
      <c r="D135" s="110"/>
      <c r="O135" s="96"/>
    </row>
    <row r="136" spans="1:16" x14ac:dyDescent="0.6">
      <c r="A136" s="106" t="s">
        <v>1556</v>
      </c>
      <c r="B136" s="107"/>
      <c r="C136" s="106"/>
      <c r="D136" s="108"/>
    </row>
    <row r="137" spans="1:16" x14ac:dyDescent="0.6">
      <c r="B137" s="103" t="s">
        <v>721</v>
      </c>
      <c r="C137" s="272" t="s">
        <v>722</v>
      </c>
    </row>
    <row r="138" spans="1:16" x14ac:dyDescent="0.6">
      <c r="B138" s="104" t="s">
        <v>723</v>
      </c>
      <c r="C138" s="105">
        <v>43101.551321874998</v>
      </c>
    </row>
    <row r="139" spans="1:16" x14ac:dyDescent="0.6">
      <c r="B139" s="154" t="s">
        <v>1669</v>
      </c>
      <c r="C139" s="105">
        <v>43210.749641203707</v>
      </c>
    </row>
  </sheetData>
  <sortState ref="N4:O135">
    <sortCondition ref="N4:N135"/>
  </sortState>
  <mergeCells count="1">
    <mergeCell ref="D9:D123"/>
  </mergeCells>
  <hyperlinks>
    <hyperlink ref="A1" location="'Component Lvl List'!B132" display="Jump to Revision History" xr:uid="{2BCBD7DB-678C-403C-811C-2EBE1747635F}"/>
    <hyperlink ref="C137" location="'Component Lvl List'!A1" display="Back to Top" xr:uid="{D8E1E2EB-B953-44FB-AAF0-4EE08DF5084C}"/>
  </hyperlink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5B6FA-D1AF-40BA-AB53-2F2219A150A7}">
  <sheetPr codeName="Sheet6">
    <tabColor theme="8"/>
  </sheetPr>
  <dimension ref="A1:P376"/>
  <sheetViews>
    <sheetView topLeftCell="A258" zoomScaleNormal="100" workbookViewId="0">
      <selection activeCell="A282" sqref="A282"/>
    </sheetView>
  </sheetViews>
  <sheetFormatPr defaultColWidth="6.0625" defaultRowHeight="12.6" x14ac:dyDescent="0.6"/>
  <cols>
    <col min="1" max="1" width="43.25" style="95" customWidth="1"/>
    <col min="2" max="2" width="12.5625" style="96" customWidth="1"/>
    <col min="3" max="3" width="46.25" style="95" bestFit="1" customWidth="1"/>
    <col min="4" max="12" width="6.0625" style="95"/>
    <col min="13" max="13" width="46.25" style="95" bestFit="1" customWidth="1"/>
    <col min="14" max="14" width="8.625" style="95" bestFit="1" customWidth="1"/>
    <col min="16" max="16384" width="6.0625" style="95"/>
  </cols>
  <sheetData>
    <row r="1" spans="1:14" x14ac:dyDescent="0.6">
      <c r="A1" s="270" t="s">
        <v>629</v>
      </c>
    </row>
    <row r="2" spans="1:14" x14ac:dyDescent="0.6">
      <c r="A2" s="95" t="s">
        <v>630</v>
      </c>
      <c r="B2" s="96" t="s">
        <v>628</v>
      </c>
      <c r="C2" s="95" t="s">
        <v>631</v>
      </c>
      <c r="M2" s="153"/>
    </row>
    <row r="3" spans="1:14" x14ac:dyDescent="0.6">
      <c r="A3" s="111" t="s">
        <v>1555</v>
      </c>
      <c r="B3" s="112"/>
      <c r="C3" s="111"/>
      <c r="D3" s="111"/>
      <c r="M3" s="109"/>
      <c r="N3" s="96"/>
    </row>
    <row r="4" spans="1:14" x14ac:dyDescent="0.6">
      <c r="A4" s="95" t="s">
        <v>871</v>
      </c>
      <c r="B4" s="96" t="s">
        <v>872</v>
      </c>
      <c r="C4" s="109" t="s">
        <v>871</v>
      </c>
      <c r="D4" s="415"/>
      <c r="M4" s="109"/>
      <c r="N4" s="96"/>
    </row>
    <row r="5" spans="1:14" x14ac:dyDescent="0.6">
      <c r="A5" s="95" t="s">
        <v>582</v>
      </c>
      <c r="B5" s="96" t="s">
        <v>583</v>
      </c>
      <c r="C5" s="109" t="s">
        <v>582</v>
      </c>
      <c r="D5" s="415"/>
      <c r="M5" s="109"/>
      <c r="N5" s="96"/>
    </row>
    <row r="6" spans="1:14" x14ac:dyDescent="0.6">
      <c r="A6" s="95" t="s">
        <v>873</v>
      </c>
      <c r="B6" s="96" t="s">
        <v>873</v>
      </c>
      <c r="C6" s="109" t="s">
        <v>873</v>
      </c>
      <c r="D6" s="415"/>
      <c r="M6" s="109"/>
      <c r="N6" s="96"/>
    </row>
    <row r="7" spans="1:14" x14ac:dyDescent="0.6">
      <c r="A7" s="95" t="s">
        <v>724</v>
      </c>
      <c r="B7" s="96" t="s">
        <v>725</v>
      </c>
      <c r="C7" s="109" t="s">
        <v>726</v>
      </c>
      <c r="D7" s="415"/>
      <c r="M7" s="109"/>
      <c r="N7" s="96"/>
    </row>
    <row r="8" spans="1:14" x14ac:dyDescent="0.6">
      <c r="A8" s="95" t="s">
        <v>727</v>
      </c>
      <c r="B8" s="96" t="s">
        <v>728</v>
      </c>
      <c r="C8" s="109" t="s">
        <v>729</v>
      </c>
      <c r="D8" s="415"/>
      <c r="M8" s="109"/>
      <c r="N8" s="96"/>
    </row>
    <row r="9" spans="1:14" x14ac:dyDescent="0.6">
      <c r="A9" s="95" t="s">
        <v>730</v>
      </c>
      <c r="B9" s="96" t="s">
        <v>731</v>
      </c>
      <c r="C9" s="109" t="s">
        <v>732</v>
      </c>
      <c r="D9" s="415"/>
      <c r="M9" s="109"/>
      <c r="N9" s="96"/>
    </row>
    <row r="10" spans="1:14" x14ac:dyDescent="0.6">
      <c r="A10" s="95" t="s">
        <v>733</v>
      </c>
      <c r="B10" s="96" t="s">
        <v>734</v>
      </c>
      <c r="C10" s="109" t="s">
        <v>735</v>
      </c>
      <c r="D10" s="415"/>
      <c r="M10" s="109"/>
      <c r="N10" s="96"/>
    </row>
    <row r="11" spans="1:14" x14ac:dyDescent="0.6">
      <c r="A11" s="95" t="s">
        <v>287</v>
      </c>
      <c r="B11" s="96" t="s">
        <v>453</v>
      </c>
      <c r="C11" s="109" t="s">
        <v>874</v>
      </c>
      <c r="D11" s="415"/>
      <c r="M11" s="109"/>
      <c r="N11" s="96"/>
    </row>
    <row r="12" spans="1:14" x14ac:dyDescent="0.6">
      <c r="A12" s="95" t="s">
        <v>875</v>
      </c>
      <c r="B12" s="96" t="s">
        <v>876</v>
      </c>
      <c r="C12" s="109" t="s">
        <v>877</v>
      </c>
      <c r="D12" s="415"/>
      <c r="M12" s="109"/>
      <c r="N12" s="96"/>
    </row>
    <row r="13" spans="1:14" x14ac:dyDescent="0.6">
      <c r="A13" s="95" t="s">
        <v>878</v>
      </c>
      <c r="B13" s="96" t="s">
        <v>879</v>
      </c>
      <c r="C13" s="109" t="s">
        <v>880</v>
      </c>
      <c r="D13" s="415"/>
      <c r="M13" s="109"/>
      <c r="N13" s="96"/>
    </row>
    <row r="14" spans="1:14" x14ac:dyDescent="0.6">
      <c r="A14" s="95" t="s">
        <v>881</v>
      </c>
      <c r="B14" s="96" t="s">
        <v>882</v>
      </c>
      <c r="C14" s="109" t="s">
        <v>883</v>
      </c>
      <c r="D14" s="415"/>
      <c r="M14" s="109"/>
      <c r="N14" s="96"/>
    </row>
    <row r="15" spans="1:14" x14ac:dyDescent="0.6">
      <c r="A15" s="95" t="s">
        <v>884</v>
      </c>
      <c r="B15" s="96" t="s">
        <v>885</v>
      </c>
      <c r="C15" s="109" t="s">
        <v>886</v>
      </c>
      <c r="D15" s="415"/>
      <c r="M15" s="109"/>
      <c r="N15" s="96"/>
    </row>
    <row r="16" spans="1:14" x14ac:dyDescent="0.6">
      <c r="A16" s="95" t="s">
        <v>887</v>
      </c>
      <c r="B16" s="96" t="s">
        <v>888</v>
      </c>
      <c r="C16" s="109" t="s">
        <v>889</v>
      </c>
      <c r="D16" s="415"/>
      <c r="M16" s="109"/>
      <c r="N16" s="96"/>
    </row>
    <row r="17" spans="1:15" x14ac:dyDescent="0.6">
      <c r="A17" s="95" t="s">
        <v>890</v>
      </c>
      <c r="B17" s="96" t="s">
        <v>543</v>
      </c>
      <c r="C17" s="109" t="s">
        <v>891</v>
      </c>
      <c r="D17" s="415"/>
      <c r="M17" s="109"/>
      <c r="N17" s="96"/>
    </row>
    <row r="18" spans="1:15" x14ac:dyDescent="0.6">
      <c r="A18" s="95" t="s">
        <v>892</v>
      </c>
      <c r="B18" s="96" t="s">
        <v>893</v>
      </c>
      <c r="C18" s="109" t="s">
        <v>894</v>
      </c>
      <c r="D18" s="415"/>
      <c r="M18" s="109"/>
      <c r="N18" s="96"/>
    </row>
    <row r="19" spans="1:15" x14ac:dyDescent="0.6">
      <c r="A19" s="95" t="s">
        <v>895</v>
      </c>
      <c r="B19" s="96" t="s">
        <v>554</v>
      </c>
      <c r="C19" s="109" t="s">
        <v>553</v>
      </c>
      <c r="D19" s="415"/>
      <c r="M19" s="109"/>
      <c r="N19" s="96"/>
    </row>
    <row r="20" spans="1:15" x14ac:dyDescent="0.6">
      <c r="A20" s="95" t="s">
        <v>896</v>
      </c>
      <c r="B20" s="96" t="s">
        <v>570</v>
      </c>
      <c r="C20" s="109" t="s">
        <v>569</v>
      </c>
      <c r="D20" s="415"/>
      <c r="M20" s="109"/>
      <c r="N20" s="96"/>
    </row>
    <row r="21" spans="1:15" x14ac:dyDescent="0.6">
      <c r="A21" s="95" t="s">
        <v>897</v>
      </c>
      <c r="B21" s="96" t="s">
        <v>898</v>
      </c>
      <c r="C21" s="109" t="s">
        <v>899</v>
      </c>
      <c r="D21" s="415"/>
      <c r="M21" s="109"/>
      <c r="N21" s="96"/>
    </row>
    <row r="22" spans="1:15" x14ac:dyDescent="0.6">
      <c r="A22" s="95" t="s">
        <v>900</v>
      </c>
      <c r="B22" s="96" t="s">
        <v>580</v>
      </c>
      <c r="C22" s="109" t="s">
        <v>579</v>
      </c>
      <c r="D22" s="415"/>
      <c r="M22" s="109"/>
      <c r="N22" s="96"/>
    </row>
    <row r="23" spans="1:15" x14ac:dyDescent="0.6">
      <c r="A23" s="95" t="s">
        <v>901</v>
      </c>
      <c r="B23" s="96" t="s">
        <v>902</v>
      </c>
      <c r="C23" s="109" t="s">
        <v>903</v>
      </c>
      <c r="D23" s="415"/>
      <c r="M23" s="109"/>
      <c r="N23" s="96"/>
    </row>
    <row r="24" spans="1:15" x14ac:dyDescent="0.6">
      <c r="A24" s="95" t="s">
        <v>454</v>
      </c>
      <c r="B24" s="96" t="s">
        <v>455</v>
      </c>
      <c r="C24" s="109" t="s">
        <v>454</v>
      </c>
      <c r="D24" s="415"/>
      <c r="M24" s="109"/>
      <c r="N24" s="96"/>
    </row>
    <row r="25" spans="1:15" x14ac:dyDescent="0.6">
      <c r="A25" s="95" t="s">
        <v>293</v>
      </c>
      <c r="B25" s="96" t="s">
        <v>294</v>
      </c>
      <c r="C25" s="109" t="s">
        <v>293</v>
      </c>
      <c r="D25" s="415"/>
      <c r="M25" s="109"/>
      <c r="N25" s="96"/>
    </row>
    <row r="26" spans="1:15" x14ac:dyDescent="0.6">
      <c r="A26" s="95" t="s">
        <v>456</v>
      </c>
      <c r="B26" s="96" t="s">
        <v>457</v>
      </c>
      <c r="C26" s="109" t="s">
        <v>456</v>
      </c>
      <c r="D26" s="415"/>
      <c r="M26" s="109"/>
      <c r="N26" s="96"/>
    </row>
    <row r="27" spans="1:15" x14ac:dyDescent="0.6">
      <c r="A27" s="95" t="s">
        <v>466</v>
      </c>
      <c r="B27" s="96" t="s">
        <v>904</v>
      </c>
      <c r="C27" s="109" t="s">
        <v>904</v>
      </c>
      <c r="D27" s="415"/>
      <c r="M27" s="109"/>
      <c r="N27" s="96"/>
    </row>
    <row r="28" spans="1:15" x14ac:dyDescent="0.6">
      <c r="A28" s="95" t="s">
        <v>297</v>
      </c>
      <c r="B28" s="96" t="s">
        <v>298</v>
      </c>
      <c r="C28" s="109" t="s">
        <v>297</v>
      </c>
      <c r="D28" s="415"/>
      <c r="M28" s="109"/>
      <c r="N28" s="96"/>
    </row>
    <row r="29" spans="1:15" x14ac:dyDescent="0.6">
      <c r="A29" s="153" t="s">
        <v>1652</v>
      </c>
      <c r="B29" s="154" t="s">
        <v>1653</v>
      </c>
      <c r="C29" s="193" t="s">
        <v>1652</v>
      </c>
      <c r="D29" s="415"/>
      <c r="M29" s="109"/>
      <c r="N29" s="96"/>
      <c r="O29" s="169"/>
    </row>
    <row r="30" spans="1:15" ht="12.6" customHeight="1" x14ac:dyDescent="0.6">
      <c r="A30" s="95" t="s">
        <v>611</v>
      </c>
      <c r="B30" s="96" t="s">
        <v>306</v>
      </c>
      <c r="C30" s="109" t="s">
        <v>611</v>
      </c>
      <c r="D30" s="415"/>
      <c r="M30" s="109"/>
      <c r="N30" s="96"/>
    </row>
    <row r="31" spans="1:15" x14ac:dyDescent="0.6">
      <c r="A31" s="95" t="s">
        <v>477</v>
      </c>
      <c r="B31" s="96" t="s">
        <v>478</v>
      </c>
      <c r="C31" s="109" t="s">
        <v>905</v>
      </c>
      <c r="D31" s="415"/>
      <c r="M31" s="109"/>
      <c r="N31" s="96"/>
    </row>
    <row r="32" spans="1:15" x14ac:dyDescent="0.6">
      <c r="A32" s="95" t="s">
        <v>479</v>
      </c>
      <c r="B32" s="96" t="s">
        <v>480</v>
      </c>
      <c r="C32" s="109" t="s">
        <v>479</v>
      </c>
      <c r="D32" s="415"/>
      <c r="M32" s="109"/>
      <c r="N32" s="96"/>
    </row>
    <row r="33" spans="1:15" x14ac:dyDescent="0.6">
      <c r="A33" s="95" t="s">
        <v>906</v>
      </c>
      <c r="B33" s="96" t="s">
        <v>907</v>
      </c>
      <c r="C33" s="109" t="s">
        <v>908</v>
      </c>
      <c r="D33" s="415"/>
      <c r="M33" s="109"/>
      <c r="N33" s="96"/>
    </row>
    <row r="34" spans="1:15" x14ac:dyDescent="0.6">
      <c r="A34" s="95" t="s">
        <v>909</v>
      </c>
      <c r="B34" s="96" t="s">
        <v>499</v>
      </c>
      <c r="C34" s="109" t="s">
        <v>498</v>
      </c>
      <c r="D34" s="415"/>
      <c r="M34" s="109"/>
      <c r="N34" s="96"/>
    </row>
    <row r="35" spans="1:15" x14ac:dyDescent="0.6">
      <c r="A35" s="95" t="s">
        <v>910</v>
      </c>
      <c r="B35" s="96" t="s">
        <v>526</v>
      </c>
      <c r="C35" s="109" t="s">
        <v>525</v>
      </c>
      <c r="D35" s="415"/>
      <c r="M35" s="109"/>
      <c r="N35" s="96"/>
    </row>
    <row r="36" spans="1:15" x14ac:dyDescent="0.6">
      <c r="A36" s="95" t="s">
        <v>911</v>
      </c>
      <c r="B36" s="96" t="s">
        <v>912</v>
      </c>
      <c r="C36" s="109" t="s">
        <v>913</v>
      </c>
      <c r="D36" s="415"/>
      <c r="M36" s="109"/>
      <c r="N36" s="96"/>
    </row>
    <row r="37" spans="1:15" x14ac:dyDescent="0.6">
      <c r="A37" s="95" t="s">
        <v>914</v>
      </c>
      <c r="B37" s="96" t="s">
        <v>915</v>
      </c>
      <c r="C37" s="109" t="s">
        <v>916</v>
      </c>
      <c r="D37" s="415"/>
      <c r="M37" s="109"/>
      <c r="N37" s="96"/>
    </row>
    <row r="38" spans="1:15" x14ac:dyDescent="0.6">
      <c r="A38" s="153" t="s">
        <v>1657</v>
      </c>
      <c r="B38" s="154" t="s">
        <v>1659</v>
      </c>
      <c r="C38" s="193" t="s">
        <v>1658</v>
      </c>
      <c r="D38" s="415"/>
      <c r="M38" s="109"/>
      <c r="N38" s="96"/>
      <c r="O38" s="169"/>
    </row>
    <row r="39" spans="1:15" x14ac:dyDescent="0.6">
      <c r="A39" s="95" t="s">
        <v>917</v>
      </c>
      <c r="B39" s="96" t="s">
        <v>918</v>
      </c>
      <c r="C39" s="109" t="s">
        <v>919</v>
      </c>
      <c r="D39" s="415"/>
      <c r="M39" s="109"/>
      <c r="N39" s="96"/>
    </row>
    <row r="40" spans="1:15" x14ac:dyDescent="0.6">
      <c r="A40" s="95" t="s">
        <v>920</v>
      </c>
      <c r="B40" s="96" t="s">
        <v>921</v>
      </c>
      <c r="C40" s="109" t="s">
        <v>922</v>
      </c>
      <c r="D40" s="415"/>
      <c r="M40" s="109"/>
      <c r="N40" s="96"/>
    </row>
    <row r="41" spans="1:15" x14ac:dyDescent="0.6">
      <c r="A41" s="95" t="s">
        <v>923</v>
      </c>
      <c r="B41" s="96" t="s">
        <v>924</v>
      </c>
      <c r="C41" s="109" t="s">
        <v>925</v>
      </c>
      <c r="D41" s="415"/>
      <c r="M41" s="109"/>
      <c r="N41" s="96"/>
    </row>
    <row r="42" spans="1:15" x14ac:dyDescent="0.6">
      <c r="A42" s="95" t="s">
        <v>926</v>
      </c>
      <c r="B42" s="96" t="s">
        <v>585</v>
      </c>
      <c r="C42" s="109" t="s">
        <v>927</v>
      </c>
      <c r="D42" s="415"/>
      <c r="M42" s="109"/>
      <c r="N42" s="96"/>
    </row>
    <row r="43" spans="1:15" x14ac:dyDescent="0.6">
      <c r="A43" s="95" t="s">
        <v>928</v>
      </c>
      <c r="B43" s="96" t="s">
        <v>929</v>
      </c>
      <c r="C43" s="109" t="s">
        <v>606</v>
      </c>
      <c r="D43" s="415"/>
      <c r="M43" s="109"/>
      <c r="N43" s="96"/>
    </row>
    <row r="44" spans="1:15" x14ac:dyDescent="0.6">
      <c r="A44" s="95" t="s">
        <v>930</v>
      </c>
      <c r="B44" s="96" t="s">
        <v>931</v>
      </c>
      <c r="C44" s="109" t="s">
        <v>590</v>
      </c>
      <c r="D44" s="415"/>
      <c r="M44" s="109"/>
      <c r="N44" s="96"/>
    </row>
    <row r="45" spans="1:15" x14ac:dyDescent="0.6">
      <c r="A45" s="95" t="s">
        <v>932</v>
      </c>
      <c r="B45" s="96" t="s">
        <v>933</v>
      </c>
      <c r="C45" s="109" t="s">
        <v>934</v>
      </c>
      <c r="D45" s="415"/>
      <c r="M45" s="109"/>
      <c r="N45" s="96"/>
    </row>
    <row r="46" spans="1:15" x14ac:dyDescent="0.6">
      <c r="A46" s="95" t="s">
        <v>935</v>
      </c>
      <c r="B46" s="96" t="s">
        <v>936</v>
      </c>
      <c r="C46" s="109" t="s">
        <v>937</v>
      </c>
      <c r="D46" s="415"/>
      <c r="M46" s="109"/>
      <c r="N46" s="96"/>
    </row>
    <row r="47" spans="1:15" x14ac:dyDescent="0.6">
      <c r="A47" s="95" t="s">
        <v>938</v>
      </c>
      <c r="B47" s="96" t="s">
        <v>939</v>
      </c>
      <c r="C47" s="109" t="s">
        <v>938</v>
      </c>
      <c r="D47" s="415"/>
      <c r="M47" s="109"/>
      <c r="N47" s="96"/>
    </row>
    <row r="48" spans="1:15" x14ac:dyDescent="0.6">
      <c r="A48" s="95" t="s">
        <v>940</v>
      </c>
      <c r="B48" s="96" t="s">
        <v>941</v>
      </c>
      <c r="C48" s="109" t="s">
        <v>942</v>
      </c>
      <c r="D48" s="415"/>
      <c r="M48" s="109"/>
      <c r="N48" s="96"/>
    </row>
    <row r="49" spans="1:16" x14ac:dyDescent="0.6">
      <c r="A49" s="95" t="s">
        <v>943</v>
      </c>
      <c r="B49" s="96" t="s">
        <v>944</v>
      </c>
      <c r="C49" s="109" t="s">
        <v>945</v>
      </c>
      <c r="D49" s="415"/>
      <c r="M49" s="109"/>
      <c r="N49" s="96"/>
    </row>
    <row r="50" spans="1:16" x14ac:dyDescent="0.6">
      <c r="A50" s="153" t="s">
        <v>1641</v>
      </c>
      <c r="B50" s="154" t="s">
        <v>1642</v>
      </c>
      <c r="C50" s="153" t="s">
        <v>1641</v>
      </c>
      <c r="D50" s="415"/>
      <c r="O50" s="96"/>
      <c r="P50" s="169"/>
    </row>
    <row r="51" spans="1:16" x14ac:dyDescent="0.6">
      <c r="A51" s="153" t="s">
        <v>1697</v>
      </c>
      <c r="B51" s="154" t="s">
        <v>1698</v>
      </c>
      <c r="C51" s="153" t="s">
        <v>1697</v>
      </c>
      <c r="D51" s="415"/>
      <c r="O51" s="96"/>
      <c r="P51" s="169"/>
    </row>
    <row r="52" spans="1:16" x14ac:dyDescent="0.6">
      <c r="A52" s="95" t="s">
        <v>517</v>
      </c>
      <c r="B52" s="96" t="s">
        <v>518</v>
      </c>
      <c r="C52" s="109" t="s">
        <v>518</v>
      </c>
      <c r="D52" s="415"/>
      <c r="M52" s="193"/>
      <c r="N52" s="154"/>
    </row>
    <row r="53" spans="1:16" x14ac:dyDescent="0.6">
      <c r="A53" s="153" t="s">
        <v>1585</v>
      </c>
      <c r="B53" s="154" t="s">
        <v>1586</v>
      </c>
      <c r="C53" s="193" t="s">
        <v>1585</v>
      </c>
      <c r="D53" s="415"/>
      <c r="M53" s="109"/>
      <c r="N53" s="96"/>
    </row>
    <row r="54" spans="1:16" x14ac:dyDescent="0.6">
      <c r="A54" s="95" t="s">
        <v>946</v>
      </c>
      <c r="B54" s="96" t="s">
        <v>947</v>
      </c>
      <c r="C54" s="109" t="s">
        <v>475</v>
      </c>
      <c r="D54" s="415"/>
      <c r="M54" s="109"/>
      <c r="N54" s="96"/>
    </row>
    <row r="55" spans="1:16" x14ac:dyDescent="0.6">
      <c r="A55" s="95" t="s">
        <v>948</v>
      </c>
      <c r="B55" s="96" t="s">
        <v>949</v>
      </c>
      <c r="C55" s="109" t="s">
        <v>286</v>
      </c>
      <c r="D55" s="415"/>
      <c r="M55" s="109"/>
      <c r="N55" s="96"/>
    </row>
    <row r="56" spans="1:16" x14ac:dyDescent="0.6">
      <c r="A56" s="95" t="s">
        <v>950</v>
      </c>
      <c r="B56" s="96" t="s">
        <v>951</v>
      </c>
      <c r="C56" s="109" t="s">
        <v>467</v>
      </c>
      <c r="D56" s="415"/>
      <c r="M56" s="109"/>
      <c r="N56" s="96"/>
    </row>
    <row r="57" spans="1:16" x14ac:dyDescent="0.6">
      <c r="A57" s="95" t="s">
        <v>952</v>
      </c>
      <c r="B57" s="96" t="s">
        <v>953</v>
      </c>
      <c r="C57" s="109" t="s">
        <v>494</v>
      </c>
      <c r="D57" s="415"/>
      <c r="M57" s="109"/>
      <c r="N57" s="96"/>
    </row>
    <row r="58" spans="1:16" x14ac:dyDescent="0.6">
      <c r="A58" s="95" t="s">
        <v>954</v>
      </c>
      <c r="B58" s="96" t="s">
        <v>955</v>
      </c>
      <c r="C58" s="109" t="s">
        <v>472</v>
      </c>
      <c r="D58" s="415"/>
      <c r="M58" s="109"/>
      <c r="N58" s="96"/>
    </row>
    <row r="59" spans="1:16" x14ac:dyDescent="0.6">
      <c r="A59" s="95" t="s">
        <v>956</v>
      </c>
      <c r="B59" s="96" t="s">
        <v>957</v>
      </c>
      <c r="C59" s="109" t="s">
        <v>473</v>
      </c>
      <c r="D59" s="415"/>
      <c r="M59" s="109"/>
      <c r="N59" s="96"/>
    </row>
    <row r="60" spans="1:16" x14ac:dyDescent="0.6">
      <c r="A60" s="95" t="s">
        <v>958</v>
      </c>
      <c r="B60" s="96" t="s">
        <v>959</v>
      </c>
      <c r="C60" s="109" t="s">
        <v>521</v>
      </c>
      <c r="D60" s="415"/>
      <c r="M60" s="109"/>
      <c r="N60" s="96"/>
    </row>
    <row r="61" spans="1:16" x14ac:dyDescent="0.6">
      <c r="A61" s="95" t="s">
        <v>958</v>
      </c>
      <c r="B61" s="96" t="s">
        <v>959</v>
      </c>
      <c r="C61" s="109" t="s">
        <v>521</v>
      </c>
      <c r="D61" s="415"/>
      <c r="M61" s="109"/>
      <c r="N61" s="96"/>
    </row>
    <row r="62" spans="1:16" x14ac:dyDescent="0.6">
      <c r="A62" s="95" t="s">
        <v>960</v>
      </c>
      <c r="B62" s="96" t="s">
        <v>530</v>
      </c>
      <c r="C62" s="109" t="s">
        <v>529</v>
      </c>
      <c r="D62" s="415"/>
      <c r="M62" s="109"/>
      <c r="N62" s="96"/>
    </row>
    <row r="63" spans="1:16" x14ac:dyDescent="0.6">
      <c r="A63" s="95" t="s">
        <v>961</v>
      </c>
      <c r="B63" s="96" t="s">
        <v>962</v>
      </c>
      <c r="C63" s="109" t="s">
        <v>963</v>
      </c>
      <c r="D63" s="415"/>
      <c r="M63" s="109"/>
      <c r="N63" s="96"/>
    </row>
    <row r="64" spans="1:16" x14ac:dyDescent="0.6">
      <c r="A64" s="95" t="s">
        <v>964</v>
      </c>
      <c r="B64" s="96" t="s">
        <v>965</v>
      </c>
      <c r="C64" s="109" t="s">
        <v>531</v>
      </c>
      <c r="D64" s="415"/>
      <c r="M64" s="109"/>
      <c r="N64" s="96"/>
    </row>
    <row r="65" spans="1:14" x14ac:dyDescent="0.6">
      <c r="A65" s="95" t="s">
        <v>966</v>
      </c>
      <c r="B65" s="96" t="s">
        <v>967</v>
      </c>
      <c r="C65" s="109" t="s">
        <v>469</v>
      </c>
      <c r="D65" s="415"/>
      <c r="M65" s="109"/>
      <c r="N65" s="96"/>
    </row>
    <row r="66" spans="1:14" x14ac:dyDescent="0.6">
      <c r="A66" s="95" t="s">
        <v>968</v>
      </c>
      <c r="B66" s="96" t="s">
        <v>969</v>
      </c>
      <c r="C66" s="109" t="s">
        <v>470</v>
      </c>
      <c r="D66" s="415"/>
      <c r="M66" s="109"/>
      <c r="N66" s="96"/>
    </row>
    <row r="67" spans="1:14" x14ac:dyDescent="0.6">
      <c r="A67" s="95" t="s">
        <v>970</v>
      </c>
      <c r="B67" s="96" t="s">
        <v>971</v>
      </c>
      <c r="C67" s="109" t="s">
        <v>540</v>
      </c>
      <c r="D67" s="415"/>
      <c r="M67" s="109"/>
      <c r="N67" s="96"/>
    </row>
    <row r="68" spans="1:14" x14ac:dyDescent="0.6">
      <c r="A68" s="95" t="s">
        <v>972</v>
      </c>
      <c r="B68" s="96" t="s">
        <v>973</v>
      </c>
      <c r="C68" s="109" t="s">
        <v>974</v>
      </c>
      <c r="D68" s="415"/>
      <c r="M68" s="109"/>
      <c r="N68" s="96"/>
    </row>
    <row r="69" spans="1:14" x14ac:dyDescent="0.6">
      <c r="A69" s="95" t="s">
        <v>975</v>
      </c>
      <c r="B69" s="96" t="s">
        <v>976</v>
      </c>
      <c r="C69" s="109" t="s">
        <v>471</v>
      </c>
      <c r="D69" s="415"/>
      <c r="M69" s="109"/>
      <c r="N69" s="96"/>
    </row>
    <row r="70" spans="1:14" x14ac:dyDescent="0.6">
      <c r="A70" s="95" t="s">
        <v>977</v>
      </c>
      <c r="B70" s="96" t="s">
        <v>978</v>
      </c>
      <c r="C70" s="109" t="s">
        <v>979</v>
      </c>
      <c r="D70" s="415"/>
      <c r="M70" s="109"/>
      <c r="N70" s="96"/>
    </row>
    <row r="71" spans="1:14" x14ac:dyDescent="0.6">
      <c r="A71" s="95" t="s">
        <v>980</v>
      </c>
      <c r="B71" s="96" t="s">
        <v>981</v>
      </c>
      <c r="C71" s="109" t="s">
        <v>468</v>
      </c>
      <c r="D71" s="415"/>
      <c r="M71" s="109"/>
      <c r="N71" s="96"/>
    </row>
    <row r="72" spans="1:14" x14ac:dyDescent="0.6">
      <c r="A72" s="95" t="s">
        <v>982</v>
      </c>
      <c r="B72" s="96" t="s">
        <v>983</v>
      </c>
      <c r="C72" s="109" t="s">
        <v>474</v>
      </c>
      <c r="D72" s="415"/>
      <c r="M72" s="109"/>
      <c r="N72" s="96"/>
    </row>
    <row r="73" spans="1:14" x14ac:dyDescent="0.6">
      <c r="A73" s="95" t="s">
        <v>984</v>
      </c>
      <c r="B73" s="96" t="s">
        <v>985</v>
      </c>
      <c r="C73" s="109" t="s">
        <v>986</v>
      </c>
      <c r="D73" s="415"/>
      <c r="M73" s="109"/>
      <c r="N73" s="96"/>
    </row>
    <row r="74" spans="1:14" x14ac:dyDescent="0.6">
      <c r="A74" s="95" t="s">
        <v>987</v>
      </c>
      <c r="B74" s="96" t="s">
        <v>988</v>
      </c>
      <c r="C74" s="109" t="s">
        <v>989</v>
      </c>
      <c r="D74" s="415"/>
      <c r="M74" s="109"/>
      <c r="N74" s="96"/>
    </row>
    <row r="75" spans="1:14" x14ac:dyDescent="0.6">
      <c r="A75" s="95" t="s">
        <v>990</v>
      </c>
      <c r="B75" s="96" t="s">
        <v>991</v>
      </c>
      <c r="C75" s="109" t="s">
        <v>992</v>
      </c>
      <c r="D75" s="415"/>
      <c r="M75" s="109"/>
      <c r="N75" s="96"/>
    </row>
    <row r="76" spans="1:14" x14ac:dyDescent="0.6">
      <c r="A76" s="95" t="s">
        <v>993</v>
      </c>
      <c r="B76" s="96" t="s">
        <v>994</v>
      </c>
      <c r="C76" s="109" t="s">
        <v>995</v>
      </c>
      <c r="D76" s="415"/>
      <c r="M76" s="109"/>
      <c r="N76" s="96"/>
    </row>
    <row r="77" spans="1:14" x14ac:dyDescent="0.6">
      <c r="A77" s="95" t="s">
        <v>996</v>
      </c>
      <c r="B77" s="96" t="s">
        <v>997</v>
      </c>
      <c r="C77" s="109" t="s">
        <v>998</v>
      </c>
      <c r="D77" s="415"/>
      <c r="M77" s="109"/>
      <c r="N77" s="96"/>
    </row>
    <row r="78" spans="1:14" x14ac:dyDescent="0.6">
      <c r="A78" s="95" t="s">
        <v>999</v>
      </c>
      <c r="B78" s="96" t="s">
        <v>1000</v>
      </c>
      <c r="C78" s="109" t="s">
        <v>1001</v>
      </c>
      <c r="D78" s="415"/>
      <c r="M78" s="193"/>
      <c r="N78" s="154"/>
    </row>
    <row r="79" spans="1:14" x14ac:dyDescent="0.6">
      <c r="A79" s="153" t="s">
        <v>1575</v>
      </c>
      <c r="B79" s="154" t="s">
        <v>1010</v>
      </c>
      <c r="C79" s="193" t="s">
        <v>1011</v>
      </c>
      <c r="D79" s="415"/>
      <c r="M79" s="109"/>
      <c r="N79" s="96"/>
    </row>
    <row r="80" spans="1:14" x14ac:dyDescent="0.6">
      <c r="A80" s="153" t="s">
        <v>1576</v>
      </c>
      <c r="B80" s="96" t="s">
        <v>1002</v>
      </c>
      <c r="C80" s="109" t="s">
        <v>1003</v>
      </c>
      <c r="D80" s="415"/>
      <c r="M80" s="109"/>
      <c r="N80" s="96"/>
    </row>
    <row r="81" spans="1:15" x14ac:dyDescent="0.6">
      <c r="A81" s="153" t="s">
        <v>1577</v>
      </c>
      <c r="B81" s="96" t="s">
        <v>1004</v>
      </c>
      <c r="C81" s="109" t="s">
        <v>1005</v>
      </c>
      <c r="D81" s="415"/>
      <c r="M81" s="193"/>
      <c r="N81" s="154"/>
    </row>
    <row r="82" spans="1:15" x14ac:dyDescent="0.6">
      <c r="A82" s="153" t="s">
        <v>1578</v>
      </c>
      <c r="B82" s="154" t="s">
        <v>1012</v>
      </c>
      <c r="C82" s="193" t="s">
        <v>1013</v>
      </c>
      <c r="D82" s="415"/>
      <c r="M82" s="109"/>
      <c r="N82" s="96"/>
    </row>
    <row r="83" spans="1:15" x14ac:dyDescent="0.6">
      <c r="A83" s="153" t="s">
        <v>1579</v>
      </c>
      <c r="B83" s="96" t="s">
        <v>1006</v>
      </c>
      <c r="C83" s="109" t="s">
        <v>1007</v>
      </c>
      <c r="D83" s="415"/>
      <c r="M83" s="109"/>
      <c r="N83" s="96"/>
    </row>
    <row r="84" spans="1:15" x14ac:dyDescent="0.6">
      <c r="A84" s="153" t="s">
        <v>1580</v>
      </c>
      <c r="B84" s="96" t="s">
        <v>1008</v>
      </c>
      <c r="C84" s="109" t="s">
        <v>1009</v>
      </c>
      <c r="D84" s="415"/>
      <c r="M84" s="109"/>
      <c r="N84" s="96"/>
    </row>
    <row r="85" spans="1:15" x14ac:dyDescent="0.6">
      <c r="A85" s="153" t="s">
        <v>1581</v>
      </c>
      <c r="B85" s="96" t="s">
        <v>1010</v>
      </c>
      <c r="C85" s="109" t="s">
        <v>1011</v>
      </c>
      <c r="D85" s="415"/>
      <c r="M85" s="193"/>
      <c r="N85" s="154"/>
    </row>
    <row r="86" spans="1:15" x14ac:dyDescent="0.6">
      <c r="A86" s="153" t="s">
        <v>1584</v>
      </c>
      <c r="B86" s="154" t="s">
        <v>939</v>
      </c>
      <c r="C86" s="193" t="s">
        <v>1582</v>
      </c>
      <c r="D86" s="415"/>
      <c r="M86" s="109"/>
      <c r="N86" s="96"/>
    </row>
    <row r="87" spans="1:15" x14ac:dyDescent="0.6">
      <c r="A87" s="153" t="s">
        <v>1583</v>
      </c>
      <c r="B87" s="96" t="s">
        <v>1012</v>
      </c>
      <c r="C87" s="109" t="s">
        <v>1013</v>
      </c>
      <c r="D87" s="415"/>
      <c r="M87" s="109"/>
      <c r="N87" s="96"/>
    </row>
    <row r="88" spans="1:15" x14ac:dyDescent="0.6">
      <c r="A88" s="153" t="s">
        <v>1014</v>
      </c>
      <c r="B88" s="96" t="s">
        <v>1015</v>
      </c>
      <c r="C88" s="109" t="s">
        <v>1016</v>
      </c>
      <c r="D88" s="415"/>
      <c r="M88" s="109"/>
      <c r="N88" s="96"/>
    </row>
    <row r="89" spans="1:15" x14ac:dyDescent="0.6">
      <c r="A89" s="95" t="s">
        <v>1017</v>
      </c>
      <c r="B89" s="96" t="s">
        <v>1018</v>
      </c>
      <c r="C89" s="109" t="s">
        <v>1019</v>
      </c>
      <c r="D89" s="415"/>
      <c r="M89" s="109"/>
      <c r="N89" s="96"/>
    </row>
    <row r="90" spans="1:15" x14ac:dyDescent="0.6">
      <c r="A90" s="95" t="s">
        <v>1020</v>
      </c>
      <c r="B90" s="96" t="s">
        <v>290</v>
      </c>
      <c r="C90" s="109" t="s">
        <v>1021</v>
      </c>
      <c r="D90" s="415"/>
      <c r="M90" s="109"/>
      <c r="N90" s="96"/>
    </row>
    <row r="91" spans="1:15" x14ac:dyDescent="0.6">
      <c r="A91" s="95" t="s">
        <v>1022</v>
      </c>
      <c r="B91" s="96" t="s">
        <v>1023</v>
      </c>
      <c r="C91" s="109" t="s">
        <v>1024</v>
      </c>
      <c r="D91" s="415"/>
      <c r="M91" s="109"/>
      <c r="N91" s="96"/>
    </row>
    <row r="92" spans="1:15" x14ac:dyDescent="0.6">
      <c r="A92" s="95" t="s">
        <v>1025</v>
      </c>
      <c r="B92" s="96" t="s">
        <v>289</v>
      </c>
      <c r="C92" s="109" t="s">
        <v>1026</v>
      </c>
      <c r="D92" s="415"/>
      <c r="M92" s="109"/>
      <c r="N92" s="96"/>
    </row>
    <row r="93" spans="1:15" x14ac:dyDescent="0.6">
      <c r="A93" s="95" t="s">
        <v>1027</v>
      </c>
      <c r="B93" s="96" t="s">
        <v>1028</v>
      </c>
      <c r="C93" s="109" t="s">
        <v>1029</v>
      </c>
      <c r="D93" s="415"/>
      <c r="M93" s="109"/>
      <c r="N93" s="96"/>
    </row>
    <row r="94" spans="1:15" x14ac:dyDescent="0.6">
      <c r="A94" s="95" t="s">
        <v>1030</v>
      </c>
      <c r="B94" s="96" t="s">
        <v>288</v>
      </c>
      <c r="C94" s="109" t="s">
        <v>1031</v>
      </c>
      <c r="D94" s="415"/>
      <c r="M94" s="109"/>
      <c r="N94" s="96"/>
    </row>
    <row r="95" spans="1:15" x14ac:dyDescent="0.6">
      <c r="A95" s="95" t="s">
        <v>1032</v>
      </c>
      <c r="B95" s="96" t="s">
        <v>1033</v>
      </c>
      <c r="C95" s="109" t="s">
        <v>1034</v>
      </c>
      <c r="D95" s="415"/>
      <c r="M95" s="109"/>
      <c r="N95" s="96"/>
    </row>
    <row r="96" spans="1:15" x14ac:dyDescent="0.6">
      <c r="A96" s="153" t="s">
        <v>1606</v>
      </c>
      <c r="B96" s="154" t="s">
        <v>1605</v>
      </c>
      <c r="C96" s="193" t="s">
        <v>1606</v>
      </c>
      <c r="D96" s="415"/>
      <c r="M96" s="109"/>
      <c r="N96" s="96"/>
      <c r="O96" s="169"/>
    </row>
    <row r="97" spans="1:15" x14ac:dyDescent="0.6">
      <c r="A97" s="153" t="s">
        <v>1621</v>
      </c>
      <c r="B97" s="154" t="s">
        <v>1623</v>
      </c>
      <c r="C97" s="193" t="s">
        <v>1621</v>
      </c>
      <c r="D97" s="415"/>
      <c r="M97" s="109"/>
      <c r="N97" s="96"/>
      <c r="O97" s="169"/>
    </row>
    <row r="98" spans="1:15" x14ac:dyDescent="0.6">
      <c r="A98" s="95" t="s">
        <v>1035</v>
      </c>
      <c r="B98" s="96" t="s">
        <v>1036</v>
      </c>
      <c r="C98" s="109" t="s">
        <v>1037</v>
      </c>
      <c r="D98" s="415"/>
      <c r="M98" s="109"/>
      <c r="N98" s="96"/>
    </row>
    <row r="99" spans="1:15" x14ac:dyDescent="0.6">
      <c r="A99" s="95" t="s">
        <v>1038</v>
      </c>
      <c r="B99" s="96" t="s">
        <v>1039</v>
      </c>
      <c r="C99" s="109" t="s">
        <v>1040</v>
      </c>
      <c r="D99" s="415"/>
      <c r="M99" s="109"/>
      <c r="N99" s="96"/>
    </row>
    <row r="100" spans="1:15" x14ac:dyDescent="0.6">
      <c r="A100" s="95" t="s">
        <v>1041</v>
      </c>
      <c r="B100" s="96" t="s">
        <v>1042</v>
      </c>
      <c r="C100" s="109" t="s">
        <v>1043</v>
      </c>
      <c r="D100" s="415"/>
      <c r="M100" s="109"/>
      <c r="N100" s="96"/>
    </row>
    <row r="101" spans="1:15" x14ac:dyDescent="0.6">
      <c r="A101" s="95" t="s">
        <v>1044</v>
      </c>
      <c r="B101" s="96" t="s">
        <v>1045</v>
      </c>
      <c r="C101" s="109" t="s">
        <v>1046</v>
      </c>
      <c r="D101" s="415"/>
      <c r="M101" s="109"/>
      <c r="N101" s="96"/>
    </row>
    <row r="102" spans="1:15" x14ac:dyDescent="0.6">
      <c r="A102" s="95" t="s">
        <v>1047</v>
      </c>
      <c r="B102" s="96" t="s">
        <v>486</v>
      </c>
      <c r="C102" s="109" t="s">
        <v>485</v>
      </c>
      <c r="D102" s="415"/>
      <c r="M102" s="109"/>
      <c r="N102" s="96"/>
    </row>
    <row r="103" spans="1:15" x14ac:dyDescent="0.6">
      <c r="A103" s="95" t="s">
        <v>1048</v>
      </c>
      <c r="B103" s="96" t="s">
        <v>1049</v>
      </c>
      <c r="C103" s="109" t="s">
        <v>1050</v>
      </c>
      <c r="D103" s="415"/>
      <c r="M103" s="109"/>
      <c r="N103" s="96"/>
    </row>
    <row r="104" spans="1:15" x14ac:dyDescent="0.6">
      <c r="A104" s="95" t="s">
        <v>1051</v>
      </c>
      <c r="B104" s="96" t="s">
        <v>1052</v>
      </c>
      <c r="C104" s="109" t="s">
        <v>1053</v>
      </c>
      <c r="D104" s="415"/>
      <c r="M104" s="193"/>
      <c r="N104" s="154"/>
    </row>
    <row r="105" spans="1:15" x14ac:dyDescent="0.6">
      <c r="A105" s="153" t="s">
        <v>1593</v>
      </c>
      <c r="B105" s="154" t="s">
        <v>340</v>
      </c>
      <c r="C105" s="193" t="s">
        <v>340</v>
      </c>
      <c r="D105" s="415"/>
      <c r="M105" s="193"/>
      <c r="N105" s="154"/>
    </row>
    <row r="106" spans="1:15" x14ac:dyDescent="0.6">
      <c r="A106" s="153" t="s">
        <v>1594</v>
      </c>
      <c r="B106" s="154" t="s">
        <v>1595</v>
      </c>
      <c r="C106" s="193" t="s">
        <v>1595</v>
      </c>
      <c r="D106" s="415"/>
      <c r="M106" s="109"/>
      <c r="N106" s="96"/>
    </row>
    <row r="107" spans="1:15" x14ac:dyDescent="0.6">
      <c r="A107" s="95" t="s">
        <v>1054</v>
      </c>
      <c r="B107" s="96" t="s">
        <v>1055</v>
      </c>
      <c r="C107" s="109" t="s">
        <v>1056</v>
      </c>
      <c r="D107" s="415"/>
      <c r="M107" s="109"/>
      <c r="N107" s="96"/>
    </row>
    <row r="108" spans="1:15" x14ac:dyDescent="0.6">
      <c r="A108" s="95" t="s">
        <v>1057</v>
      </c>
      <c r="B108" s="96" t="s">
        <v>1058</v>
      </c>
      <c r="C108" s="109" t="s">
        <v>1059</v>
      </c>
      <c r="D108" s="415"/>
      <c r="M108" s="109"/>
      <c r="N108" s="96"/>
    </row>
    <row r="109" spans="1:15" x14ac:dyDescent="0.6">
      <c r="A109" s="95" t="s">
        <v>1060</v>
      </c>
      <c r="B109" s="96" t="s">
        <v>1061</v>
      </c>
      <c r="C109" s="109" t="s">
        <v>1062</v>
      </c>
      <c r="D109" s="415"/>
      <c r="M109" s="109"/>
      <c r="N109" s="96"/>
    </row>
    <row r="110" spans="1:15" x14ac:dyDescent="0.6">
      <c r="A110" s="95" t="s">
        <v>1063</v>
      </c>
      <c r="B110" s="96" t="s">
        <v>1064</v>
      </c>
      <c r="C110" s="109" t="s">
        <v>1065</v>
      </c>
      <c r="D110" s="415"/>
      <c r="M110" s="109"/>
      <c r="N110" s="96"/>
    </row>
    <row r="111" spans="1:15" x14ac:dyDescent="0.6">
      <c r="A111" s="95" t="s">
        <v>500</v>
      </c>
      <c r="B111" s="96" t="s">
        <v>501</v>
      </c>
      <c r="C111" s="109" t="s">
        <v>500</v>
      </c>
      <c r="D111" s="415"/>
      <c r="M111" s="109"/>
      <c r="N111" s="96"/>
    </row>
    <row r="112" spans="1:15" x14ac:dyDescent="0.6">
      <c r="A112" s="95" t="s">
        <v>1066</v>
      </c>
      <c r="B112" s="96" t="s">
        <v>1067</v>
      </c>
      <c r="C112" s="109" t="s">
        <v>1068</v>
      </c>
      <c r="D112" s="415"/>
      <c r="M112" s="109"/>
      <c r="N112" s="96"/>
    </row>
    <row r="113" spans="1:16" x14ac:dyDescent="0.6">
      <c r="A113" s="95" t="s">
        <v>1069</v>
      </c>
      <c r="B113" s="96" t="s">
        <v>1070</v>
      </c>
      <c r="C113" s="109" t="s">
        <v>1071</v>
      </c>
      <c r="D113" s="415"/>
      <c r="M113" s="109"/>
      <c r="N113" s="96"/>
    </row>
    <row r="114" spans="1:16" x14ac:dyDescent="0.6">
      <c r="A114" s="95" t="s">
        <v>1072</v>
      </c>
      <c r="B114" s="96" t="s">
        <v>1073</v>
      </c>
      <c r="C114" s="109" t="s">
        <v>552</v>
      </c>
      <c r="D114" s="415"/>
      <c r="M114" s="109"/>
      <c r="N114" s="96"/>
    </row>
    <row r="115" spans="1:16" x14ac:dyDescent="0.6">
      <c r="A115" s="95" t="s">
        <v>1074</v>
      </c>
      <c r="B115" s="96" t="s">
        <v>1075</v>
      </c>
      <c r="C115" s="109" t="s">
        <v>1076</v>
      </c>
      <c r="D115" s="415"/>
      <c r="M115" s="109"/>
      <c r="N115" s="96"/>
    </row>
    <row r="116" spans="1:16" x14ac:dyDescent="0.6">
      <c r="A116" s="95" t="s">
        <v>382</v>
      </c>
      <c r="B116" s="96" t="s">
        <v>322</v>
      </c>
      <c r="C116" s="95" t="s">
        <v>382</v>
      </c>
      <c r="D116" s="415"/>
      <c r="O116" s="96"/>
      <c r="P116" s="169"/>
    </row>
    <row r="117" spans="1:16" x14ac:dyDescent="0.6">
      <c r="A117" s="153" t="s">
        <v>1615</v>
      </c>
      <c r="B117" s="154" t="s">
        <v>1616</v>
      </c>
      <c r="C117" s="153" t="s">
        <v>1617</v>
      </c>
      <c r="D117" s="415"/>
      <c r="O117" s="96"/>
      <c r="P117" s="169"/>
    </row>
    <row r="118" spans="1:16" x14ac:dyDescent="0.6">
      <c r="A118" s="153" t="s">
        <v>1648</v>
      </c>
      <c r="B118" s="154" t="s">
        <v>1648</v>
      </c>
      <c r="C118" s="153" t="s">
        <v>1648</v>
      </c>
      <c r="D118" s="415"/>
      <c r="O118" s="96"/>
      <c r="P118" s="169"/>
    </row>
    <row r="119" spans="1:16" x14ac:dyDescent="0.6">
      <c r="A119" s="153" t="s">
        <v>1607</v>
      </c>
      <c r="B119" s="154" t="s">
        <v>1608</v>
      </c>
      <c r="C119" s="153" t="s">
        <v>1607</v>
      </c>
      <c r="D119" s="415"/>
      <c r="M119" s="109"/>
      <c r="N119" s="96"/>
      <c r="O119" s="169"/>
    </row>
    <row r="120" spans="1:16" x14ac:dyDescent="0.6">
      <c r="A120" s="95" t="s">
        <v>394</v>
      </c>
      <c r="B120" s="96" t="s">
        <v>395</v>
      </c>
      <c r="C120" s="95" t="s">
        <v>794</v>
      </c>
      <c r="D120" s="415"/>
      <c r="N120" s="97"/>
      <c r="O120" s="98"/>
      <c r="P120" s="169"/>
    </row>
    <row r="121" spans="1:16" x14ac:dyDescent="0.6">
      <c r="A121" s="95" t="s">
        <v>396</v>
      </c>
      <c r="B121" s="96" t="s">
        <v>397</v>
      </c>
      <c r="C121" s="95" t="s">
        <v>795</v>
      </c>
      <c r="D121" s="415"/>
      <c r="N121" s="97"/>
      <c r="O121" s="98"/>
      <c r="P121" s="169"/>
    </row>
    <row r="122" spans="1:16" x14ac:dyDescent="0.6">
      <c r="A122" s="95" t="s">
        <v>398</v>
      </c>
      <c r="B122" s="96" t="s">
        <v>399</v>
      </c>
      <c r="C122" s="95" t="s">
        <v>796</v>
      </c>
      <c r="D122" s="415"/>
      <c r="O122" s="96"/>
      <c r="P122" s="169"/>
    </row>
    <row r="123" spans="1:16" x14ac:dyDescent="0.6">
      <c r="A123" s="95" t="s">
        <v>400</v>
      </c>
      <c r="B123" s="96" t="s">
        <v>401</v>
      </c>
      <c r="C123" s="95" t="s">
        <v>797</v>
      </c>
      <c r="D123" s="415"/>
      <c r="N123" s="97"/>
      <c r="O123" s="98"/>
      <c r="P123" s="169"/>
    </row>
    <row r="124" spans="1:16" x14ac:dyDescent="0.6">
      <c r="A124" s="95" t="s">
        <v>510</v>
      </c>
      <c r="B124" s="96" t="s">
        <v>511</v>
      </c>
      <c r="C124" s="109" t="s">
        <v>510</v>
      </c>
      <c r="D124" s="415"/>
      <c r="M124" s="109"/>
      <c r="N124" s="96"/>
    </row>
    <row r="125" spans="1:16" x14ac:dyDescent="0.6">
      <c r="A125" s="95" t="s">
        <v>329</v>
      </c>
      <c r="B125" s="96" t="s">
        <v>330</v>
      </c>
      <c r="C125" s="109" t="s">
        <v>329</v>
      </c>
      <c r="D125" s="415"/>
      <c r="M125" s="109"/>
      <c r="N125" s="96"/>
    </row>
    <row r="126" spans="1:16" x14ac:dyDescent="0.6">
      <c r="A126" s="95" t="s">
        <v>512</v>
      </c>
      <c r="B126" s="96" t="s">
        <v>513</v>
      </c>
      <c r="C126" s="109" t="s">
        <v>1077</v>
      </c>
      <c r="D126" s="415"/>
      <c r="M126" s="109"/>
      <c r="N126" s="96"/>
    </row>
    <row r="127" spans="1:16" x14ac:dyDescent="0.6">
      <c r="A127" s="95" t="s">
        <v>1078</v>
      </c>
      <c r="B127" s="96" t="s">
        <v>1079</v>
      </c>
      <c r="C127" s="193" t="s">
        <v>1618</v>
      </c>
      <c r="D127" s="415"/>
      <c r="M127" s="109"/>
      <c r="N127" s="96"/>
    </row>
    <row r="128" spans="1:16" x14ac:dyDescent="0.6">
      <c r="A128" s="95" t="s">
        <v>1080</v>
      </c>
      <c r="B128" s="96" t="s">
        <v>1081</v>
      </c>
      <c r="C128" s="109" t="s">
        <v>613</v>
      </c>
      <c r="D128" s="415"/>
      <c r="M128" s="109"/>
      <c r="N128" s="96"/>
    </row>
    <row r="129" spans="1:16" x14ac:dyDescent="0.6">
      <c r="A129" s="95" t="s">
        <v>1082</v>
      </c>
      <c r="B129" s="96" t="s">
        <v>1083</v>
      </c>
      <c r="C129" s="109" t="s">
        <v>612</v>
      </c>
      <c r="D129" s="415"/>
      <c r="M129" s="109"/>
      <c r="N129" s="96"/>
    </row>
    <row r="130" spans="1:16" x14ac:dyDescent="0.6">
      <c r="A130" s="95" t="s">
        <v>515</v>
      </c>
      <c r="B130" s="96" t="s">
        <v>516</v>
      </c>
      <c r="C130" s="109" t="s">
        <v>516</v>
      </c>
      <c r="D130" s="415"/>
      <c r="M130" s="109"/>
      <c r="N130" s="96"/>
    </row>
    <row r="131" spans="1:16" x14ac:dyDescent="0.6">
      <c r="A131" s="95" t="s">
        <v>1084</v>
      </c>
      <c r="B131" s="96" t="s">
        <v>484</v>
      </c>
      <c r="C131" s="109" t="s">
        <v>483</v>
      </c>
      <c r="D131" s="415"/>
      <c r="M131" s="109"/>
      <c r="N131" s="96"/>
    </row>
    <row r="132" spans="1:16" x14ac:dyDescent="0.6">
      <c r="A132" s="95" t="s">
        <v>1085</v>
      </c>
      <c r="B132" s="96" t="s">
        <v>482</v>
      </c>
      <c r="C132" s="109" t="s">
        <v>481</v>
      </c>
      <c r="D132" s="415"/>
      <c r="M132" s="109"/>
      <c r="N132" s="96"/>
    </row>
    <row r="133" spans="1:16" x14ac:dyDescent="0.6">
      <c r="A133" s="95" t="s">
        <v>1086</v>
      </c>
      <c r="B133" s="96" t="s">
        <v>520</v>
      </c>
      <c r="C133" s="109" t="s">
        <v>519</v>
      </c>
      <c r="D133" s="415"/>
      <c r="M133" s="109"/>
      <c r="N133" s="96"/>
    </row>
    <row r="134" spans="1:16" x14ac:dyDescent="0.6">
      <c r="A134" s="95" t="s">
        <v>1087</v>
      </c>
      <c r="B134" s="96" t="s">
        <v>1088</v>
      </c>
      <c r="C134" s="109" t="s">
        <v>1089</v>
      </c>
      <c r="D134" s="415"/>
      <c r="M134" s="109"/>
      <c r="N134" s="96"/>
    </row>
    <row r="135" spans="1:16" x14ac:dyDescent="0.6">
      <c r="A135" s="95" t="s">
        <v>1090</v>
      </c>
      <c r="B135" s="96" t="s">
        <v>549</v>
      </c>
      <c r="C135" s="109" t="s">
        <v>548</v>
      </c>
      <c r="D135" s="415"/>
      <c r="M135" s="109"/>
      <c r="N135" s="96"/>
    </row>
    <row r="136" spans="1:16" x14ac:dyDescent="0.6">
      <c r="A136" s="95" t="s">
        <v>1091</v>
      </c>
      <c r="B136" s="96" t="s">
        <v>547</v>
      </c>
      <c r="C136" s="109" t="s">
        <v>1092</v>
      </c>
      <c r="D136" s="415"/>
      <c r="M136" s="109"/>
      <c r="N136" s="96"/>
    </row>
    <row r="137" spans="1:16" x14ac:dyDescent="0.6">
      <c r="A137" s="95" t="s">
        <v>1093</v>
      </c>
      <c r="B137" s="96" t="s">
        <v>551</v>
      </c>
      <c r="C137" s="109" t="s">
        <v>550</v>
      </c>
      <c r="D137" s="415"/>
      <c r="M137" s="109"/>
      <c r="N137" s="96"/>
    </row>
    <row r="138" spans="1:16" x14ac:dyDescent="0.6">
      <c r="A138" s="95" t="s">
        <v>800</v>
      </c>
      <c r="B138" s="96" t="s">
        <v>801</v>
      </c>
      <c r="C138" s="109" t="s">
        <v>800</v>
      </c>
      <c r="D138" s="415"/>
      <c r="M138" s="109"/>
      <c r="N138" s="96"/>
    </row>
    <row r="139" spans="1:16" x14ac:dyDescent="0.6">
      <c r="A139" s="153" t="s">
        <v>1643</v>
      </c>
      <c r="B139" s="154" t="s">
        <v>1644</v>
      </c>
      <c r="C139" s="153" t="s">
        <v>1643</v>
      </c>
      <c r="D139" s="415"/>
      <c r="O139" s="96"/>
      <c r="P139" s="169"/>
    </row>
    <row r="140" spans="1:16" x14ac:dyDescent="0.6">
      <c r="A140" s="95" t="s">
        <v>1094</v>
      </c>
      <c r="B140" s="96" t="s">
        <v>1094</v>
      </c>
      <c r="C140" s="109" t="s">
        <v>1094</v>
      </c>
      <c r="D140" s="415"/>
      <c r="M140" s="109"/>
      <c r="N140" s="96"/>
    </row>
    <row r="141" spans="1:16" x14ac:dyDescent="0.6">
      <c r="A141" s="95" t="s">
        <v>1095</v>
      </c>
      <c r="B141" s="96" t="s">
        <v>1096</v>
      </c>
      <c r="C141" s="109" t="s">
        <v>1095</v>
      </c>
      <c r="D141" s="415"/>
      <c r="M141" s="109"/>
      <c r="N141" s="96"/>
    </row>
    <row r="142" spans="1:16" x14ac:dyDescent="0.6">
      <c r="A142" s="95" t="s">
        <v>1097</v>
      </c>
      <c r="B142" s="96" t="s">
        <v>1098</v>
      </c>
      <c r="C142" s="109" t="s">
        <v>1099</v>
      </c>
      <c r="D142" s="415"/>
      <c r="M142" s="109"/>
      <c r="N142" s="96"/>
    </row>
    <row r="143" spans="1:16" x14ac:dyDescent="0.6">
      <c r="A143" s="95" t="s">
        <v>1100</v>
      </c>
      <c r="B143" s="96" t="s">
        <v>1101</v>
      </c>
      <c r="C143" s="109" t="s">
        <v>1102</v>
      </c>
      <c r="D143" s="415"/>
      <c r="M143" s="109"/>
      <c r="N143" s="96"/>
    </row>
    <row r="144" spans="1:16" x14ac:dyDescent="0.6">
      <c r="A144" s="95" t="s">
        <v>1103</v>
      </c>
      <c r="B144" s="96" t="s">
        <v>1104</v>
      </c>
      <c r="C144" s="109" t="s">
        <v>576</v>
      </c>
      <c r="D144" s="415"/>
      <c r="M144" s="109"/>
      <c r="N144" s="96"/>
    </row>
    <row r="145" spans="1:15" x14ac:dyDescent="0.6">
      <c r="A145" s="95" t="s">
        <v>1105</v>
      </c>
      <c r="B145" s="96" t="s">
        <v>1106</v>
      </c>
      <c r="C145" s="109" t="s">
        <v>541</v>
      </c>
      <c r="D145" s="415"/>
      <c r="M145" s="109"/>
      <c r="N145" s="96"/>
    </row>
    <row r="146" spans="1:15" x14ac:dyDescent="0.6">
      <c r="A146" s="95" t="s">
        <v>1107</v>
      </c>
      <c r="B146" s="96" t="s">
        <v>1108</v>
      </c>
      <c r="C146" s="109" t="s">
        <v>542</v>
      </c>
      <c r="D146" s="415"/>
      <c r="M146" s="109"/>
      <c r="N146" s="96"/>
    </row>
    <row r="147" spans="1:15" x14ac:dyDescent="0.6">
      <c r="A147" s="95" t="s">
        <v>1109</v>
      </c>
      <c r="B147" s="96" t="s">
        <v>412</v>
      </c>
      <c r="C147" s="109" t="s">
        <v>1110</v>
      </c>
      <c r="D147" s="415"/>
      <c r="M147" s="109"/>
      <c r="N147" s="96"/>
    </row>
    <row r="148" spans="1:15" x14ac:dyDescent="0.6">
      <c r="A148" s="95" t="s">
        <v>1109</v>
      </c>
      <c r="B148" s="96" t="s">
        <v>412</v>
      </c>
      <c r="C148" s="109" t="s">
        <v>1110</v>
      </c>
      <c r="D148" s="415"/>
      <c r="M148" s="109"/>
      <c r="N148" s="96"/>
    </row>
    <row r="149" spans="1:15" x14ac:dyDescent="0.6">
      <c r="A149" s="95" t="s">
        <v>1111</v>
      </c>
      <c r="B149" s="96" t="s">
        <v>1112</v>
      </c>
      <c r="C149" s="109" t="s">
        <v>1111</v>
      </c>
      <c r="D149" s="415"/>
      <c r="M149" s="109"/>
      <c r="N149" s="96"/>
    </row>
    <row r="150" spans="1:15" x14ac:dyDescent="0.6">
      <c r="A150" s="153" t="s">
        <v>1622</v>
      </c>
      <c r="B150" s="154" t="s">
        <v>1622</v>
      </c>
      <c r="C150" s="193" t="s">
        <v>1622</v>
      </c>
      <c r="D150" s="415"/>
      <c r="M150" s="109"/>
      <c r="N150" s="96"/>
      <c r="O150" s="169"/>
    </row>
    <row r="151" spans="1:15" x14ac:dyDescent="0.6">
      <c r="A151" s="95" t="s">
        <v>1113</v>
      </c>
      <c r="B151" s="96" t="s">
        <v>1114</v>
      </c>
      <c r="C151" s="109" t="s">
        <v>1113</v>
      </c>
      <c r="D151" s="415"/>
      <c r="M151" s="109"/>
      <c r="N151" s="96"/>
    </row>
    <row r="152" spans="1:15" x14ac:dyDescent="0.6">
      <c r="A152" s="95" t="s">
        <v>413</v>
      </c>
      <c r="B152" s="96" t="s">
        <v>1115</v>
      </c>
      <c r="C152" s="109" t="s">
        <v>413</v>
      </c>
      <c r="D152" s="415"/>
      <c r="M152" s="109"/>
      <c r="N152" s="96"/>
    </row>
    <row r="153" spans="1:15" x14ac:dyDescent="0.6">
      <c r="A153" s="95" t="s">
        <v>625</v>
      </c>
      <c r="B153" s="96" t="s">
        <v>1116</v>
      </c>
      <c r="C153" s="109" t="s">
        <v>1117</v>
      </c>
      <c r="D153" s="415"/>
      <c r="M153" s="109"/>
      <c r="N153" s="96"/>
    </row>
    <row r="154" spans="1:15" x14ac:dyDescent="0.6">
      <c r="A154" s="95" t="s">
        <v>1118</v>
      </c>
      <c r="B154" s="96" t="s">
        <v>1119</v>
      </c>
      <c r="C154" s="109" t="s">
        <v>1120</v>
      </c>
      <c r="D154" s="415"/>
      <c r="M154" s="109"/>
      <c r="N154" s="96"/>
    </row>
    <row r="155" spans="1:15" x14ac:dyDescent="0.6">
      <c r="A155" s="95" t="s">
        <v>532</v>
      </c>
      <c r="B155" s="96" t="s">
        <v>533</v>
      </c>
      <c r="C155" s="109" t="s">
        <v>532</v>
      </c>
      <c r="D155" s="415"/>
      <c r="M155" s="109"/>
      <c r="N155" s="96"/>
    </row>
    <row r="156" spans="1:15" x14ac:dyDescent="0.6">
      <c r="A156" s="95" t="s">
        <v>534</v>
      </c>
      <c r="B156" s="96" t="s">
        <v>535</v>
      </c>
      <c r="C156" s="109" t="s">
        <v>534</v>
      </c>
      <c r="D156" s="415"/>
      <c r="M156" s="109"/>
      <c r="N156" s="96"/>
    </row>
    <row r="157" spans="1:15" x14ac:dyDescent="0.6">
      <c r="A157" s="95" t="s">
        <v>1121</v>
      </c>
      <c r="B157" s="96" t="s">
        <v>416</v>
      </c>
      <c r="C157" s="109" t="s">
        <v>1121</v>
      </c>
      <c r="D157" s="415"/>
      <c r="M157" s="109"/>
      <c r="N157" s="96"/>
    </row>
    <row r="158" spans="1:15" x14ac:dyDescent="0.6">
      <c r="A158" s="95" t="s">
        <v>536</v>
      </c>
      <c r="B158" s="96" t="s">
        <v>416</v>
      </c>
      <c r="C158" s="109" t="s">
        <v>536</v>
      </c>
      <c r="D158" s="415"/>
      <c r="M158" s="109"/>
      <c r="N158" s="96"/>
    </row>
    <row r="159" spans="1:15" x14ac:dyDescent="0.6">
      <c r="A159" s="95" t="s">
        <v>1122</v>
      </c>
      <c r="B159" s="96" t="s">
        <v>1123</v>
      </c>
      <c r="C159" s="109" t="s">
        <v>1124</v>
      </c>
      <c r="D159" s="415"/>
      <c r="M159" s="109"/>
      <c r="N159" s="96"/>
    </row>
    <row r="160" spans="1:15" x14ac:dyDescent="0.6">
      <c r="A160" s="95" t="s">
        <v>1125</v>
      </c>
      <c r="B160" s="96" t="s">
        <v>1126</v>
      </c>
      <c r="C160" s="109" t="s">
        <v>1127</v>
      </c>
      <c r="D160" s="415"/>
      <c r="N160" s="96"/>
    </row>
    <row r="161" spans="1:15" x14ac:dyDescent="0.6">
      <c r="A161" s="95" t="s">
        <v>813</v>
      </c>
      <c r="B161" s="154" t="s">
        <v>1629</v>
      </c>
      <c r="C161" s="95" t="s">
        <v>813</v>
      </c>
      <c r="D161" s="415"/>
      <c r="M161" s="109"/>
      <c r="N161" s="96"/>
    </row>
    <row r="162" spans="1:15" x14ac:dyDescent="0.6">
      <c r="A162" s="95" t="s">
        <v>1128</v>
      </c>
      <c r="B162" s="96" t="s">
        <v>1129</v>
      </c>
      <c r="C162" s="109" t="s">
        <v>1130</v>
      </c>
      <c r="D162" s="415"/>
      <c r="M162" s="109"/>
      <c r="N162" s="96"/>
    </row>
    <row r="163" spans="1:15" x14ac:dyDescent="0.6">
      <c r="A163" s="95" t="s">
        <v>1131</v>
      </c>
      <c r="B163" s="96" t="s">
        <v>1132</v>
      </c>
      <c r="C163" s="109" t="s">
        <v>1133</v>
      </c>
      <c r="D163" s="415"/>
      <c r="M163" s="109"/>
      <c r="N163" s="96"/>
    </row>
    <row r="164" spans="1:15" x14ac:dyDescent="0.6">
      <c r="A164" s="95" t="s">
        <v>1134</v>
      </c>
      <c r="B164" s="96" t="s">
        <v>1135</v>
      </c>
      <c r="C164" s="109" t="s">
        <v>1136</v>
      </c>
      <c r="D164" s="415"/>
      <c r="M164" s="109"/>
      <c r="N164" s="96"/>
    </row>
    <row r="165" spans="1:15" x14ac:dyDescent="0.6">
      <c r="A165" s="95" t="s">
        <v>1137</v>
      </c>
      <c r="B165" s="96" t="s">
        <v>1138</v>
      </c>
      <c r="C165" s="109" t="s">
        <v>1139</v>
      </c>
      <c r="D165" s="415"/>
      <c r="M165" s="109"/>
      <c r="N165" s="96"/>
    </row>
    <row r="166" spans="1:15" x14ac:dyDescent="0.6">
      <c r="A166" s="95" t="s">
        <v>1140</v>
      </c>
      <c r="B166" s="96" t="s">
        <v>1141</v>
      </c>
      <c r="C166" s="109" t="s">
        <v>1142</v>
      </c>
      <c r="D166" s="415"/>
      <c r="M166" s="109"/>
      <c r="N166" s="96"/>
    </row>
    <row r="167" spans="1:15" x14ac:dyDescent="0.6">
      <c r="A167" s="95" t="s">
        <v>1143</v>
      </c>
      <c r="B167" s="96" t="s">
        <v>1143</v>
      </c>
      <c r="C167" s="109" t="s">
        <v>1143</v>
      </c>
      <c r="D167" s="415"/>
      <c r="M167" s="109"/>
      <c r="N167" s="96"/>
    </row>
    <row r="168" spans="1:15" x14ac:dyDescent="0.6">
      <c r="A168" s="95" t="s">
        <v>489</v>
      </c>
      <c r="B168" s="96" t="s">
        <v>490</v>
      </c>
      <c r="C168" s="109" t="s">
        <v>489</v>
      </c>
      <c r="D168" s="415"/>
      <c r="M168" s="109"/>
      <c r="N168" s="96"/>
    </row>
    <row r="169" spans="1:15" x14ac:dyDescent="0.6">
      <c r="A169" s="95" t="s">
        <v>1144</v>
      </c>
      <c r="B169" s="96" t="s">
        <v>1145</v>
      </c>
      <c r="C169" s="109" t="s">
        <v>1144</v>
      </c>
      <c r="D169" s="415"/>
      <c r="M169" s="109"/>
      <c r="N169" s="96"/>
    </row>
    <row r="170" spans="1:15" x14ac:dyDescent="0.6">
      <c r="A170" s="95" t="s">
        <v>1146</v>
      </c>
      <c r="B170" s="96" t="s">
        <v>1147</v>
      </c>
      <c r="C170" s="109" t="s">
        <v>1146</v>
      </c>
      <c r="D170" s="415"/>
      <c r="M170" s="109"/>
      <c r="N170" s="96"/>
    </row>
    <row r="171" spans="1:15" x14ac:dyDescent="0.6">
      <c r="A171" s="95" t="s">
        <v>544</v>
      </c>
      <c r="B171" s="96" t="s">
        <v>545</v>
      </c>
      <c r="C171" s="109" t="s">
        <v>544</v>
      </c>
      <c r="D171" s="415"/>
      <c r="M171" s="109"/>
      <c r="N171" s="96"/>
    </row>
    <row r="172" spans="1:15" x14ac:dyDescent="0.6">
      <c r="A172" s="153" t="s">
        <v>1663</v>
      </c>
      <c r="B172" s="154" t="s">
        <v>1664</v>
      </c>
      <c r="C172" s="193" t="s">
        <v>1663</v>
      </c>
      <c r="D172" s="415"/>
      <c r="M172" s="109"/>
      <c r="N172" s="96"/>
      <c r="O172" s="169"/>
    </row>
    <row r="173" spans="1:15" x14ac:dyDescent="0.6">
      <c r="A173" s="153" t="s">
        <v>1665</v>
      </c>
      <c r="B173" s="154" t="s">
        <v>1666</v>
      </c>
      <c r="C173" s="193" t="s">
        <v>1667</v>
      </c>
      <c r="D173" s="415"/>
      <c r="M173" s="109"/>
      <c r="N173" s="96"/>
      <c r="O173" s="169"/>
    </row>
    <row r="174" spans="1:15" x14ac:dyDescent="0.6">
      <c r="A174" s="95" t="s">
        <v>567</v>
      </c>
      <c r="B174" s="96" t="s">
        <v>568</v>
      </c>
      <c r="C174" s="109" t="s">
        <v>1148</v>
      </c>
      <c r="D174" s="415"/>
      <c r="M174" s="109"/>
      <c r="N174" s="96"/>
    </row>
    <row r="175" spans="1:15" x14ac:dyDescent="0.6">
      <c r="A175" s="95" t="s">
        <v>555</v>
      </c>
      <c r="B175" s="96" t="s">
        <v>556</v>
      </c>
      <c r="C175" s="109" t="s">
        <v>555</v>
      </c>
      <c r="D175" s="415"/>
      <c r="M175" s="109"/>
      <c r="N175" s="96"/>
    </row>
    <row r="176" spans="1:15" x14ac:dyDescent="0.6">
      <c r="A176" s="95" t="s">
        <v>559</v>
      </c>
      <c r="B176" s="96" t="s">
        <v>560</v>
      </c>
      <c r="C176" s="109" t="s">
        <v>560</v>
      </c>
      <c r="D176" s="415"/>
      <c r="M176" s="109"/>
      <c r="N176" s="96"/>
    </row>
    <row r="177" spans="1:15" x14ac:dyDescent="0.6">
      <c r="A177" s="153" t="s">
        <v>1694</v>
      </c>
      <c r="B177" s="154" t="s">
        <v>1695</v>
      </c>
      <c r="C177" s="193" t="s">
        <v>1694</v>
      </c>
      <c r="D177" s="415"/>
      <c r="M177" s="109"/>
      <c r="N177" s="96"/>
      <c r="O177" s="169"/>
    </row>
    <row r="178" spans="1:15" x14ac:dyDescent="0.6">
      <c r="A178" s="95" t="s">
        <v>563</v>
      </c>
      <c r="B178" s="96" t="s">
        <v>564</v>
      </c>
      <c r="C178" s="109" t="s">
        <v>563</v>
      </c>
      <c r="D178" s="415"/>
      <c r="M178" s="109"/>
      <c r="N178" s="96"/>
    </row>
    <row r="179" spans="1:15" x14ac:dyDescent="0.6">
      <c r="A179" s="95" t="s">
        <v>565</v>
      </c>
      <c r="B179" s="96" t="s">
        <v>566</v>
      </c>
      <c r="C179" s="109" t="s">
        <v>565</v>
      </c>
      <c r="D179" s="415"/>
      <c r="M179" s="109"/>
      <c r="N179" s="96"/>
    </row>
    <row r="180" spans="1:15" x14ac:dyDescent="0.6">
      <c r="A180" s="95" t="s">
        <v>1149</v>
      </c>
      <c r="B180" s="96" t="s">
        <v>1150</v>
      </c>
      <c r="C180" s="109" t="s">
        <v>465</v>
      </c>
      <c r="D180" s="415"/>
      <c r="M180" s="109"/>
      <c r="N180" s="96"/>
    </row>
    <row r="181" spans="1:15" x14ac:dyDescent="0.6">
      <c r="A181" s="95" t="s">
        <v>1151</v>
      </c>
      <c r="B181" s="96" t="s">
        <v>1152</v>
      </c>
      <c r="C181" s="109" t="s">
        <v>1153</v>
      </c>
      <c r="D181" s="415"/>
      <c r="M181" s="109"/>
      <c r="N181" s="96"/>
    </row>
    <row r="182" spans="1:15" x14ac:dyDescent="0.6">
      <c r="A182" s="95" t="s">
        <v>1154</v>
      </c>
      <c r="B182" s="96" t="s">
        <v>1155</v>
      </c>
      <c r="C182" s="109" t="s">
        <v>491</v>
      </c>
      <c r="D182" s="415"/>
      <c r="M182" s="109"/>
      <c r="N182" s="96"/>
    </row>
    <row r="183" spans="1:15" x14ac:dyDescent="0.6">
      <c r="A183" s="95" t="s">
        <v>1156</v>
      </c>
      <c r="B183" s="96" t="s">
        <v>1157</v>
      </c>
      <c r="C183" s="109" t="s">
        <v>1158</v>
      </c>
      <c r="D183" s="415"/>
      <c r="M183" s="109"/>
      <c r="N183" s="96"/>
    </row>
    <row r="184" spans="1:15" x14ac:dyDescent="0.6">
      <c r="A184" s="153" t="s">
        <v>1599</v>
      </c>
      <c r="B184" s="154" t="s">
        <v>1597</v>
      </c>
      <c r="C184" s="193" t="s">
        <v>1598</v>
      </c>
      <c r="D184" s="415"/>
      <c r="M184" s="109"/>
      <c r="N184" s="96"/>
      <c r="O184" s="169"/>
    </row>
    <row r="185" spans="1:15" x14ac:dyDescent="0.6">
      <c r="A185" s="95" t="s">
        <v>1159</v>
      </c>
      <c r="B185" s="96" t="s">
        <v>1160</v>
      </c>
      <c r="C185" s="109" t="s">
        <v>1161</v>
      </c>
      <c r="D185" s="415"/>
      <c r="M185" s="109"/>
      <c r="N185" s="96"/>
    </row>
    <row r="186" spans="1:15" x14ac:dyDescent="0.6">
      <c r="A186" s="95" t="s">
        <v>1162</v>
      </c>
      <c r="B186" s="96" t="s">
        <v>1163</v>
      </c>
      <c r="C186" s="109" t="s">
        <v>522</v>
      </c>
      <c r="D186" s="415"/>
      <c r="M186" s="109"/>
      <c r="N186" s="96"/>
    </row>
    <row r="187" spans="1:15" x14ac:dyDescent="0.6">
      <c r="A187" s="95" t="s">
        <v>1164</v>
      </c>
      <c r="B187" s="96" t="s">
        <v>1165</v>
      </c>
      <c r="C187" s="109" t="s">
        <v>524</v>
      </c>
      <c r="D187" s="415"/>
      <c r="M187" s="109"/>
      <c r="N187" s="96"/>
    </row>
    <row r="188" spans="1:15" x14ac:dyDescent="0.6">
      <c r="A188" s="95" t="s">
        <v>1166</v>
      </c>
      <c r="B188" s="96" t="s">
        <v>1167</v>
      </c>
      <c r="C188" s="109" t="s">
        <v>1168</v>
      </c>
      <c r="D188" s="415"/>
      <c r="M188" s="109"/>
      <c r="N188" s="96"/>
    </row>
    <row r="189" spans="1:15" x14ac:dyDescent="0.6">
      <c r="A189" s="95" t="s">
        <v>1169</v>
      </c>
      <c r="B189" s="96" t="s">
        <v>1170</v>
      </c>
      <c r="C189" s="109" t="s">
        <v>1171</v>
      </c>
      <c r="D189" s="415"/>
      <c r="M189" s="109"/>
      <c r="N189" s="96"/>
    </row>
    <row r="190" spans="1:15" x14ac:dyDescent="0.6">
      <c r="A190" s="95" t="s">
        <v>1172</v>
      </c>
      <c r="B190" s="96" t="s">
        <v>1173</v>
      </c>
      <c r="C190" s="109" t="s">
        <v>523</v>
      </c>
      <c r="D190" s="415"/>
      <c r="M190" s="109"/>
      <c r="N190" s="96"/>
    </row>
    <row r="191" spans="1:15" x14ac:dyDescent="0.6">
      <c r="A191" s="95" t="s">
        <v>1174</v>
      </c>
      <c r="B191" s="96" t="s">
        <v>1175</v>
      </c>
      <c r="C191" s="109" t="s">
        <v>589</v>
      </c>
      <c r="D191" s="415"/>
      <c r="M191" s="109"/>
      <c r="N191" s="96"/>
    </row>
    <row r="192" spans="1:15" x14ac:dyDescent="0.6">
      <c r="A192" s="95" t="s">
        <v>1176</v>
      </c>
      <c r="B192" s="96" t="s">
        <v>1177</v>
      </c>
      <c r="C192" s="109" t="s">
        <v>1178</v>
      </c>
      <c r="D192" s="415"/>
      <c r="M192" s="109"/>
      <c r="N192" s="96"/>
    </row>
    <row r="193" spans="1:16" x14ac:dyDescent="0.6">
      <c r="A193" s="95" t="s">
        <v>1179</v>
      </c>
      <c r="B193" s="96" t="s">
        <v>1180</v>
      </c>
      <c r="C193" s="109" t="s">
        <v>1181</v>
      </c>
      <c r="D193" s="415"/>
      <c r="M193" s="109"/>
      <c r="N193" s="96"/>
    </row>
    <row r="194" spans="1:16" x14ac:dyDescent="0.6">
      <c r="A194" s="95" t="s">
        <v>1182</v>
      </c>
      <c r="B194" s="96" t="s">
        <v>1183</v>
      </c>
      <c r="C194" s="109" t="s">
        <v>601</v>
      </c>
      <c r="D194" s="415"/>
      <c r="M194" s="109"/>
      <c r="N194" s="96"/>
    </row>
    <row r="195" spans="1:16" x14ac:dyDescent="0.6">
      <c r="A195" s="95" t="s">
        <v>1184</v>
      </c>
      <c r="B195" s="96" t="s">
        <v>1185</v>
      </c>
      <c r="C195" s="109" t="s">
        <v>1186</v>
      </c>
      <c r="D195" s="415"/>
      <c r="M195" s="109"/>
      <c r="N195" s="96"/>
    </row>
    <row r="196" spans="1:16" x14ac:dyDescent="0.6">
      <c r="A196" s="95" t="s">
        <v>561</v>
      </c>
      <c r="B196" s="96" t="s">
        <v>562</v>
      </c>
      <c r="C196" s="109" t="s">
        <v>561</v>
      </c>
      <c r="D196" s="415"/>
      <c r="M196" s="109"/>
      <c r="N196" s="96"/>
    </row>
    <row r="197" spans="1:16" x14ac:dyDescent="0.6">
      <c r="A197" s="95" t="s">
        <v>571</v>
      </c>
      <c r="B197" s="96" t="s">
        <v>572</v>
      </c>
      <c r="C197" s="109" t="s">
        <v>571</v>
      </c>
      <c r="D197" s="415"/>
      <c r="M197" s="109"/>
      <c r="N197" s="96"/>
    </row>
    <row r="198" spans="1:16" x14ac:dyDescent="0.6">
      <c r="A198" s="95" t="s">
        <v>1187</v>
      </c>
      <c r="B198" s="96" t="s">
        <v>572</v>
      </c>
      <c r="C198" s="109" t="s">
        <v>1187</v>
      </c>
      <c r="D198" s="415"/>
      <c r="M198" s="109"/>
      <c r="N198" s="96"/>
    </row>
    <row r="199" spans="1:16" x14ac:dyDescent="0.6">
      <c r="A199" s="95" t="s">
        <v>1188</v>
      </c>
      <c r="B199" s="96" t="s">
        <v>1189</v>
      </c>
      <c r="C199" s="109" t="s">
        <v>1188</v>
      </c>
      <c r="D199" s="415"/>
      <c r="M199" s="109"/>
      <c r="N199" s="96"/>
    </row>
    <row r="200" spans="1:16" x14ac:dyDescent="0.6">
      <c r="A200" s="153" t="s">
        <v>1654</v>
      </c>
      <c r="B200" s="154" t="s">
        <v>1655</v>
      </c>
      <c r="C200" s="193" t="s">
        <v>1656</v>
      </c>
      <c r="D200" s="415"/>
      <c r="M200" s="109"/>
      <c r="N200" s="96"/>
      <c r="O200" s="169"/>
    </row>
    <row r="201" spans="1:16" x14ac:dyDescent="0.6">
      <c r="A201" s="95" t="s">
        <v>439</v>
      </c>
      <c r="B201" s="96" t="s">
        <v>440</v>
      </c>
      <c r="C201" s="95" t="s">
        <v>439</v>
      </c>
      <c r="D201" s="415"/>
      <c r="O201" s="96"/>
      <c r="P201" s="169"/>
    </row>
    <row r="202" spans="1:16" x14ac:dyDescent="0.6">
      <c r="A202" s="95" t="s">
        <v>1190</v>
      </c>
      <c r="B202" s="96" t="s">
        <v>1191</v>
      </c>
      <c r="C202" s="109" t="s">
        <v>1190</v>
      </c>
      <c r="D202" s="415"/>
      <c r="M202" s="109"/>
      <c r="N202" s="96"/>
    </row>
    <row r="203" spans="1:16" x14ac:dyDescent="0.6">
      <c r="A203" s="95" t="s">
        <v>584</v>
      </c>
      <c r="B203" s="96" t="s">
        <v>585</v>
      </c>
      <c r="C203" s="109" t="s">
        <v>584</v>
      </c>
      <c r="D203" s="415"/>
      <c r="M203" s="109"/>
      <c r="N203" s="96"/>
    </row>
    <row r="204" spans="1:16" x14ac:dyDescent="0.6">
      <c r="A204" s="95" t="s">
        <v>1192</v>
      </c>
      <c r="B204" s="96" t="s">
        <v>1193</v>
      </c>
      <c r="C204" s="109" t="s">
        <v>1194</v>
      </c>
      <c r="D204" s="415"/>
      <c r="M204" s="109"/>
      <c r="N204" s="96"/>
    </row>
    <row r="205" spans="1:16" x14ac:dyDescent="0.6">
      <c r="A205" s="95" t="s">
        <v>1195</v>
      </c>
      <c r="B205" s="96" t="s">
        <v>1196</v>
      </c>
      <c r="C205" s="109" t="s">
        <v>1197</v>
      </c>
      <c r="D205" s="415"/>
      <c r="M205" s="109"/>
      <c r="N205" s="96"/>
    </row>
    <row r="206" spans="1:16" x14ac:dyDescent="0.6">
      <c r="A206" s="95" t="s">
        <v>1198</v>
      </c>
      <c r="B206" s="96" t="s">
        <v>1199</v>
      </c>
      <c r="C206" s="109" t="s">
        <v>1200</v>
      </c>
      <c r="D206" s="415"/>
      <c r="M206" s="109"/>
      <c r="N206" s="96"/>
    </row>
    <row r="207" spans="1:16" x14ac:dyDescent="0.6">
      <c r="A207" s="95" t="s">
        <v>1201</v>
      </c>
      <c r="B207" s="96" t="s">
        <v>1202</v>
      </c>
      <c r="C207" s="109" t="s">
        <v>1203</v>
      </c>
      <c r="D207" s="415"/>
      <c r="M207" s="109"/>
      <c r="N207" s="96"/>
    </row>
    <row r="208" spans="1:16" x14ac:dyDescent="0.6">
      <c r="A208" s="95" t="s">
        <v>441</v>
      </c>
      <c r="B208" s="96" t="s">
        <v>442</v>
      </c>
      <c r="C208" s="95" t="s">
        <v>441</v>
      </c>
      <c r="D208" s="415"/>
      <c r="M208" s="109"/>
      <c r="N208" s="96"/>
      <c r="O208" s="169"/>
    </row>
    <row r="209" spans="1:16" x14ac:dyDescent="0.6">
      <c r="A209" s="153" t="s">
        <v>1609</v>
      </c>
      <c r="B209" s="154" t="s">
        <v>1610</v>
      </c>
      <c r="C209" s="153" t="s">
        <v>1611</v>
      </c>
      <c r="D209" s="415"/>
      <c r="O209" s="96"/>
      <c r="P209" s="169"/>
    </row>
    <row r="210" spans="1:16" x14ac:dyDescent="0.6">
      <c r="A210" s="95" t="s">
        <v>60</v>
      </c>
      <c r="B210" s="96" t="s">
        <v>1204</v>
      </c>
      <c r="C210" s="109" t="s">
        <v>60</v>
      </c>
      <c r="D210" s="415"/>
      <c r="M210" s="109"/>
      <c r="N210" s="96"/>
    </row>
    <row r="211" spans="1:16" x14ac:dyDescent="0.6">
      <c r="A211" s="153" t="s">
        <v>1662</v>
      </c>
      <c r="B211" s="154" t="s">
        <v>1660</v>
      </c>
      <c r="C211" s="193" t="s">
        <v>1661</v>
      </c>
      <c r="D211" s="415"/>
      <c r="M211" s="109"/>
      <c r="N211" s="96"/>
      <c r="O211" s="169"/>
    </row>
    <row r="212" spans="1:16" x14ac:dyDescent="0.6">
      <c r="A212" s="95" t="s">
        <v>581</v>
      </c>
      <c r="B212" s="96" t="s">
        <v>1205</v>
      </c>
      <c r="C212" s="109" t="s">
        <v>581</v>
      </c>
      <c r="D212" s="415"/>
      <c r="M212" s="109"/>
      <c r="N212" s="96"/>
    </row>
    <row r="213" spans="1:16" x14ac:dyDescent="0.6">
      <c r="A213" s="95" t="s">
        <v>1206</v>
      </c>
      <c r="B213" s="96" t="s">
        <v>1207</v>
      </c>
      <c r="C213" s="109" t="s">
        <v>1206</v>
      </c>
      <c r="D213" s="415"/>
      <c r="M213" s="109"/>
      <c r="N213" s="96"/>
    </row>
    <row r="214" spans="1:16" x14ac:dyDescent="0.6">
      <c r="A214" s="95" t="s">
        <v>574</v>
      </c>
      <c r="B214" s="96" t="s">
        <v>575</v>
      </c>
      <c r="C214" s="109" t="s">
        <v>574</v>
      </c>
      <c r="D214" s="415"/>
      <c r="M214" s="109"/>
      <c r="N214" s="96"/>
    </row>
    <row r="215" spans="1:16" x14ac:dyDescent="0.6">
      <c r="A215" s="95" t="s">
        <v>1208</v>
      </c>
      <c r="B215" s="96" t="s">
        <v>607</v>
      </c>
      <c r="C215" s="109" t="s">
        <v>1208</v>
      </c>
      <c r="D215" s="415"/>
      <c r="M215" s="109"/>
      <c r="N215" s="96"/>
    </row>
    <row r="216" spans="1:16" x14ac:dyDescent="0.6">
      <c r="A216" s="95" t="s">
        <v>1209</v>
      </c>
      <c r="B216" s="96" t="s">
        <v>1210</v>
      </c>
      <c r="C216" s="109" t="s">
        <v>1211</v>
      </c>
      <c r="D216" s="415"/>
      <c r="M216" s="109"/>
      <c r="N216" s="96"/>
    </row>
    <row r="217" spans="1:16" x14ac:dyDescent="0.6">
      <c r="A217" s="95" t="s">
        <v>1212</v>
      </c>
      <c r="B217" s="96" t="s">
        <v>1213</v>
      </c>
      <c r="C217" s="109" t="s">
        <v>1214</v>
      </c>
      <c r="D217" s="415"/>
      <c r="M217" s="109"/>
      <c r="N217" s="96"/>
    </row>
    <row r="218" spans="1:16" x14ac:dyDescent="0.6">
      <c r="A218" s="95" t="s">
        <v>1215</v>
      </c>
      <c r="B218" s="96" t="s">
        <v>1216</v>
      </c>
      <c r="C218" s="109" t="s">
        <v>1217</v>
      </c>
      <c r="D218" s="415"/>
      <c r="M218" s="109"/>
      <c r="N218" s="96"/>
    </row>
    <row r="219" spans="1:16" x14ac:dyDescent="0.6">
      <c r="A219" s="95" t="s">
        <v>1218</v>
      </c>
      <c r="B219" s="96" t="s">
        <v>1219</v>
      </c>
      <c r="C219" s="109" t="s">
        <v>1220</v>
      </c>
      <c r="D219" s="415"/>
      <c r="M219" s="109"/>
      <c r="N219" s="96"/>
    </row>
    <row r="220" spans="1:16" x14ac:dyDescent="0.6">
      <c r="A220" s="95" t="s">
        <v>1221</v>
      </c>
      <c r="B220" s="96" t="s">
        <v>1222</v>
      </c>
      <c r="C220" s="109" t="s">
        <v>1223</v>
      </c>
      <c r="D220" s="415"/>
      <c r="M220" s="109"/>
      <c r="N220" s="96"/>
    </row>
    <row r="221" spans="1:16" x14ac:dyDescent="0.6">
      <c r="A221" s="95" t="s">
        <v>1224</v>
      </c>
      <c r="B221" s="96" t="s">
        <v>1225</v>
      </c>
      <c r="C221" s="109" t="s">
        <v>1226</v>
      </c>
      <c r="D221" s="415"/>
      <c r="M221" s="109"/>
      <c r="N221" s="96"/>
    </row>
    <row r="222" spans="1:16" x14ac:dyDescent="0.6">
      <c r="A222" s="95" t="s">
        <v>1227</v>
      </c>
      <c r="B222" s="96" t="s">
        <v>1228</v>
      </c>
      <c r="C222" s="109" t="s">
        <v>1229</v>
      </c>
      <c r="D222" s="415"/>
      <c r="M222" s="109"/>
      <c r="N222" s="96"/>
    </row>
    <row r="223" spans="1:16" x14ac:dyDescent="0.6">
      <c r="A223" s="95" t="s">
        <v>1230</v>
      </c>
      <c r="B223" s="96" t="s">
        <v>1231</v>
      </c>
      <c r="C223" s="109" t="s">
        <v>1232</v>
      </c>
      <c r="D223" s="415"/>
      <c r="M223" s="109"/>
      <c r="N223" s="96"/>
    </row>
    <row r="224" spans="1:16" x14ac:dyDescent="0.6">
      <c r="A224" s="95" t="s">
        <v>1233</v>
      </c>
      <c r="B224" s="96" t="s">
        <v>1234</v>
      </c>
      <c r="C224" s="109" t="s">
        <v>1235</v>
      </c>
      <c r="D224" s="415"/>
      <c r="M224" s="109"/>
      <c r="N224" s="96"/>
    </row>
    <row r="225" spans="1:16" x14ac:dyDescent="0.6">
      <c r="A225" s="95" t="s">
        <v>1236</v>
      </c>
      <c r="B225" s="96" t="s">
        <v>1237</v>
      </c>
      <c r="C225" s="109" t="s">
        <v>1238</v>
      </c>
      <c r="D225" s="415"/>
      <c r="M225" s="109"/>
      <c r="N225" s="96"/>
    </row>
    <row r="226" spans="1:16" x14ac:dyDescent="0.6">
      <c r="A226" s="95" t="s">
        <v>591</v>
      </c>
      <c r="B226" s="96" t="s">
        <v>592</v>
      </c>
      <c r="C226" s="109" t="s">
        <v>591</v>
      </c>
      <c r="D226" s="415"/>
      <c r="M226" s="109"/>
      <c r="N226" s="96"/>
    </row>
    <row r="227" spans="1:16" x14ac:dyDescent="0.6">
      <c r="A227" s="95" t="s">
        <v>1239</v>
      </c>
      <c r="B227" s="96" t="s">
        <v>508</v>
      </c>
      <c r="C227" s="109" t="s">
        <v>1240</v>
      </c>
      <c r="D227" s="415"/>
      <c r="M227" s="109"/>
      <c r="N227" s="96"/>
    </row>
    <row r="228" spans="1:16" x14ac:dyDescent="0.6">
      <c r="A228" s="95" t="s">
        <v>1241</v>
      </c>
      <c r="B228" s="96" t="s">
        <v>1242</v>
      </c>
      <c r="C228" s="109" t="s">
        <v>1243</v>
      </c>
      <c r="D228" s="415"/>
      <c r="M228" s="109"/>
      <c r="N228" s="96"/>
    </row>
    <row r="229" spans="1:16" x14ac:dyDescent="0.6">
      <c r="A229" s="95" t="s">
        <v>1244</v>
      </c>
      <c r="B229" s="96" t="s">
        <v>506</v>
      </c>
      <c r="C229" s="109" t="s">
        <v>505</v>
      </c>
      <c r="D229" s="415"/>
      <c r="M229" s="109"/>
      <c r="N229" s="96"/>
    </row>
    <row r="230" spans="1:16" x14ac:dyDescent="0.6">
      <c r="A230" s="95" t="s">
        <v>1245</v>
      </c>
      <c r="B230" s="96" t="s">
        <v>1246</v>
      </c>
      <c r="C230" s="109" t="s">
        <v>1247</v>
      </c>
      <c r="D230" s="415"/>
      <c r="M230" s="109"/>
      <c r="N230" s="96"/>
    </row>
    <row r="231" spans="1:16" x14ac:dyDescent="0.6">
      <c r="A231" s="95" t="s">
        <v>1248</v>
      </c>
      <c r="B231" s="96" t="s">
        <v>1249</v>
      </c>
      <c r="C231" s="109" t="s">
        <v>1250</v>
      </c>
      <c r="D231" s="415"/>
      <c r="M231" s="109"/>
      <c r="N231" s="96"/>
    </row>
    <row r="232" spans="1:16" x14ac:dyDescent="0.6">
      <c r="A232" s="95" t="s">
        <v>1251</v>
      </c>
      <c r="B232" s="96" t="s">
        <v>1252</v>
      </c>
      <c r="C232" s="109" t="s">
        <v>561</v>
      </c>
      <c r="D232" s="415"/>
      <c r="M232" s="109"/>
      <c r="N232" s="96"/>
    </row>
    <row r="233" spans="1:16" x14ac:dyDescent="0.6">
      <c r="A233" s="95" t="s">
        <v>1253</v>
      </c>
      <c r="B233" s="96" t="s">
        <v>609</v>
      </c>
      <c r="C233" s="109" t="s">
        <v>608</v>
      </c>
      <c r="D233" s="415"/>
      <c r="M233" s="109"/>
      <c r="N233" s="96"/>
    </row>
    <row r="234" spans="1:16" x14ac:dyDescent="0.6">
      <c r="A234" s="95" t="s">
        <v>593</v>
      </c>
      <c r="B234" s="96" t="s">
        <v>594</v>
      </c>
      <c r="C234" s="109" t="s">
        <v>1254</v>
      </c>
      <c r="D234" s="415"/>
      <c r="M234" s="109"/>
      <c r="N234" s="96"/>
    </row>
    <row r="235" spans="1:16" x14ac:dyDescent="0.6">
      <c r="A235" s="95" t="s">
        <v>447</v>
      </c>
      <c r="B235" s="96" t="s">
        <v>448</v>
      </c>
      <c r="C235" s="95" t="s">
        <v>447</v>
      </c>
      <c r="D235" s="415"/>
      <c r="N235" s="109"/>
      <c r="O235" s="96"/>
      <c r="P235" s="169"/>
    </row>
    <row r="236" spans="1:16" x14ac:dyDescent="0.6">
      <c r="A236" s="153" t="s">
        <v>1612</v>
      </c>
      <c r="B236" s="154" t="s">
        <v>1613</v>
      </c>
      <c r="C236" s="153" t="s">
        <v>1614</v>
      </c>
      <c r="D236" s="415"/>
      <c r="N236" s="109"/>
      <c r="O236" s="96"/>
      <c r="P236" s="169"/>
    </row>
    <row r="237" spans="1:16" x14ac:dyDescent="0.6">
      <c r="A237" s="95" t="s">
        <v>595</v>
      </c>
      <c r="B237" s="96" t="s">
        <v>596</v>
      </c>
      <c r="C237" s="109" t="s">
        <v>595</v>
      </c>
      <c r="D237" s="415"/>
      <c r="M237" s="109"/>
      <c r="N237" s="96"/>
    </row>
    <row r="238" spans="1:16" x14ac:dyDescent="0.6">
      <c r="A238" s="95" t="s">
        <v>1255</v>
      </c>
      <c r="B238" s="96" t="s">
        <v>493</v>
      </c>
      <c r="C238" s="109" t="s">
        <v>492</v>
      </c>
      <c r="D238" s="415"/>
      <c r="M238" s="109"/>
      <c r="N238" s="96"/>
    </row>
    <row r="239" spans="1:16" x14ac:dyDescent="0.6">
      <c r="A239" s="95" t="s">
        <v>1256</v>
      </c>
      <c r="B239" s="96" t="s">
        <v>497</v>
      </c>
      <c r="C239" s="109" t="s">
        <v>1257</v>
      </c>
      <c r="D239" s="415"/>
      <c r="M239" s="109"/>
      <c r="N239" s="96"/>
    </row>
    <row r="240" spans="1:16" x14ac:dyDescent="0.6">
      <c r="A240" s="95" t="s">
        <v>1258</v>
      </c>
      <c r="B240" s="96" t="s">
        <v>502</v>
      </c>
      <c r="C240" s="109" t="s">
        <v>1259</v>
      </c>
      <c r="D240" s="415"/>
      <c r="M240" s="109"/>
      <c r="N240" s="96"/>
    </row>
    <row r="241" spans="1:14" x14ac:dyDescent="0.6">
      <c r="A241" s="95" t="s">
        <v>1260</v>
      </c>
      <c r="B241" s="96" t="s">
        <v>1261</v>
      </c>
      <c r="C241" s="109" t="s">
        <v>1262</v>
      </c>
      <c r="D241" s="415"/>
      <c r="M241" s="109"/>
      <c r="N241" s="96"/>
    </row>
    <row r="242" spans="1:14" x14ac:dyDescent="0.6">
      <c r="A242" s="95" t="s">
        <v>1263</v>
      </c>
      <c r="B242" s="96" t="s">
        <v>504</v>
      </c>
      <c r="C242" s="109" t="s">
        <v>503</v>
      </c>
      <c r="D242" s="415"/>
      <c r="M242" s="109"/>
      <c r="N242" s="96"/>
    </row>
    <row r="243" spans="1:14" x14ac:dyDescent="0.6">
      <c r="A243" s="95" t="s">
        <v>1264</v>
      </c>
      <c r="B243" s="96" t="s">
        <v>509</v>
      </c>
      <c r="C243" s="109" t="s">
        <v>1265</v>
      </c>
      <c r="D243" s="415"/>
      <c r="M243" s="109"/>
      <c r="N243" s="96"/>
    </row>
    <row r="244" spans="1:14" x14ac:dyDescent="0.6">
      <c r="A244" s="95" t="s">
        <v>1266</v>
      </c>
      <c r="B244" s="96" t="s">
        <v>514</v>
      </c>
      <c r="C244" s="109" t="s">
        <v>1077</v>
      </c>
      <c r="D244" s="415"/>
      <c r="M244" s="109"/>
      <c r="N244" s="96"/>
    </row>
    <row r="245" spans="1:14" x14ac:dyDescent="0.6">
      <c r="A245" s="95" t="s">
        <v>1267</v>
      </c>
      <c r="B245" s="96" t="s">
        <v>1268</v>
      </c>
      <c r="C245" s="109" t="s">
        <v>1269</v>
      </c>
      <c r="D245" s="415"/>
      <c r="M245" s="109"/>
      <c r="N245" s="96"/>
    </row>
    <row r="246" spans="1:14" x14ac:dyDescent="0.6">
      <c r="A246" s="95" t="s">
        <v>1270</v>
      </c>
      <c r="B246" s="96" t="s">
        <v>1271</v>
      </c>
      <c r="C246" s="109" t="s">
        <v>1272</v>
      </c>
      <c r="D246" s="415"/>
      <c r="M246" s="109"/>
      <c r="N246" s="96"/>
    </row>
    <row r="247" spans="1:14" x14ac:dyDescent="0.6">
      <c r="A247" s="95" t="s">
        <v>1273</v>
      </c>
      <c r="B247" s="96" t="s">
        <v>1274</v>
      </c>
      <c r="C247" s="109" t="s">
        <v>1275</v>
      </c>
      <c r="D247" s="415"/>
      <c r="M247" s="109"/>
      <c r="N247" s="96"/>
    </row>
    <row r="248" spans="1:14" x14ac:dyDescent="0.6">
      <c r="A248" s="95" t="s">
        <v>1276</v>
      </c>
      <c r="B248" s="96" t="s">
        <v>1277</v>
      </c>
      <c r="C248" s="109" t="s">
        <v>1278</v>
      </c>
      <c r="D248" s="415"/>
      <c r="M248" s="109"/>
      <c r="N248" s="96"/>
    </row>
    <row r="249" spans="1:14" x14ac:dyDescent="0.6">
      <c r="A249" s="95" t="s">
        <v>1279</v>
      </c>
      <c r="B249" s="96" t="s">
        <v>1280</v>
      </c>
      <c r="C249" s="109" t="s">
        <v>1281</v>
      </c>
      <c r="D249" s="415"/>
      <c r="M249" s="109"/>
      <c r="N249" s="96"/>
    </row>
    <row r="250" spans="1:14" x14ac:dyDescent="0.6">
      <c r="A250" s="95" t="s">
        <v>1282</v>
      </c>
      <c r="B250" s="96" t="s">
        <v>1283</v>
      </c>
      <c r="C250" s="109" t="s">
        <v>1281</v>
      </c>
      <c r="D250" s="415"/>
      <c r="M250" s="109"/>
      <c r="N250" s="96"/>
    </row>
    <row r="251" spans="1:14" x14ac:dyDescent="0.6">
      <c r="A251" s="95" t="s">
        <v>1284</v>
      </c>
      <c r="B251" s="96" t="s">
        <v>537</v>
      </c>
      <c r="C251" s="109" t="s">
        <v>1285</v>
      </c>
      <c r="D251" s="415"/>
      <c r="M251" s="109"/>
      <c r="N251" s="96"/>
    </row>
    <row r="252" spans="1:14" x14ac:dyDescent="0.6">
      <c r="A252" s="95" t="s">
        <v>1286</v>
      </c>
      <c r="B252" s="96" t="s">
        <v>1287</v>
      </c>
      <c r="C252" s="109" t="s">
        <v>1288</v>
      </c>
      <c r="D252" s="415"/>
      <c r="M252" s="109"/>
      <c r="N252" s="96"/>
    </row>
    <row r="253" spans="1:14" x14ac:dyDescent="0.6">
      <c r="A253" s="95" t="s">
        <v>1289</v>
      </c>
      <c r="B253" s="96" t="s">
        <v>1287</v>
      </c>
      <c r="C253" s="109" t="s">
        <v>1288</v>
      </c>
      <c r="D253" s="415"/>
      <c r="M253" s="109"/>
      <c r="N253" s="96"/>
    </row>
    <row r="254" spans="1:14" x14ac:dyDescent="0.6">
      <c r="A254" s="95" t="s">
        <v>1290</v>
      </c>
      <c r="B254" s="96" t="s">
        <v>1291</v>
      </c>
      <c r="C254" s="109" t="s">
        <v>1292</v>
      </c>
      <c r="D254" s="415"/>
      <c r="M254" s="109"/>
      <c r="N254" s="96"/>
    </row>
    <row r="255" spans="1:14" x14ac:dyDescent="0.6">
      <c r="A255" s="95" t="s">
        <v>1293</v>
      </c>
      <c r="B255" s="96" t="s">
        <v>1294</v>
      </c>
      <c r="C255" s="109" t="s">
        <v>1295</v>
      </c>
      <c r="D255" s="415"/>
      <c r="M255" s="109"/>
      <c r="N255" s="96"/>
    </row>
    <row r="256" spans="1:14" x14ac:dyDescent="0.6">
      <c r="A256" s="95" t="s">
        <v>1296</v>
      </c>
      <c r="B256" s="96" t="s">
        <v>1297</v>
      </c>
      <c r="C256" s="109" t="s">
        <v>1298</v>
      </c>
      <c r="D256" s="415"/>
      <c r="M256" s="109"/>
      <c r="N256" s="96"/>
    </row>
    <row r="257" spans="1:15" x14ac:dyDescent="0.6">
      <c r="A257" s="95" t="s">
        <v>1299</v>
      </c>
      <c r="B257" s="96" t="s">
        <v>1294</v>
      </c>
      <c r="C257" s="109" t="s">
        <v>1300</v>
      </c>
      <c r="D257" s="415"/>
      <c r="M257" s="109"/>
      <c r="N257" s="96"/>
    </row>
    <row r="258" spans="1:15" x14ac:dyDescent="0.6">
      <c r="A258" s="95" t="s">
        <v>1301</v>
      </c>
      <c r="B258" s="96" t="s">
        <v>1302</v>
      </c>
      <c r="C258" s="109" t="s">
        <v>1303</v>
      </c>
      <c r="D258" s="415"/>
      <c r="M258" s="109"/>
      <c r="N258" s="96"/>
    </row>
    <row r="259" spans="1:15" x14ac:dyDescent="0.6">
      <c r="A259" s="95" t="s">
        <v>1304</v>
      </c>
      <c r="B259" s="96" t="s">
        <v>496</v>
      </c>
      <c r="C259" s="109" t="s">
        <v>495</v>
      </c>
      <c r="D259" s="415"/>
      <c r="M259" s="109"/>
      <c r="N259" s="96"/>
    </row>
    <row r="260" spans="1:15" x14ac:dyDescent="0.6">
      <c r="A260" s="95" t="s">
        <v>1305</v>
      </c>
      <c r="B260" s="96" t="s">
        <v>1306</v>
      </c>
      <c r="C260" s="109" t="s">
        <v>1307</v>
      </c>
      <c r="D260" s="415"/>
      <c r="M260" s="109"/>
      <c r="N260" s="96"/>
    </row>
    <row r="261" spans="1:15" x14ac:dyDescent="0.6">
      <c r="A261" s="95" t="s">
        <v>1308</v>
      </c>
      <c r="B261" s="96" t="s">
        <v>1309</v>
      </c>
      <c r="C261" s="109" t="s">
        <v>1310</v>
      </c>
      <c r="D261" s="415"/>
      <c r="M261" s="109"/>
      <c r="N261" s="96"/>
    </row>
    <row r="262" spans="1:15" x14ac:dyDescent="0.6">
      <c r="A262" s="153" t="s">
        <v>1632</v>
      </c>
      <c r="B262" s="154" t="s">
        <v>1630</v>
      </c>
      <c r="C262" s="193" t="s">
        <v>1631</v>
      </c>
      <c r="D262" s="415"/>
      <c r="M262" s="109"/>
      <c r="N262" s="96"/>
      <c r="O262" s="169"/>
    </row>
    <row r="263" spans="1:15" x14ac:dyDescent="0.6">
      <c r="A263" s="95" t="s">
        <v>1311</v>
      </c>
      <c r="B263" s="96" t="s">
        <v>1312</v>
      </c>
      <c r="C263" s="109" t="s">
        <v>1313</v>
      </c>
      <c r="D263" s="415"/>
      <c r="M263" s="109"/>
      <c r="N263" s="96"/>
    </row>
    <row r="264" spans="1:15" x14ac:dyDescent="0.6">
      <c r="A264" s="95" t="s">
        <v>1314</v>
      </c>
      <c r="B264" s="96" t="s">
        <v>1315</v>
      </c>
      <c r="C264" s="109" t="s">
        <v>1316</v>
      </c>
      <c r="D264" s="415"/>
      <c r="M264" s="109"/>
      <c r="N264" s="96"/>
    </row>
    <row r="265" spans="1:15" x14ac:dyDescent="0.6">
      <c r="A265" s="95" t="s">
        <v>1317</v>
      </c>
      <c r="B265" s="96" t="s">
        <v>1318</v>
      </c>
      <c r="C265" s="109" t="s">
        <v>1319</v>
      </c>
      <c r="D265" s="415"/>
      <c r="M265" s="109"/>
      <c r="N265" s="96"/>
    </row>
    <row r="266" spans="1:15" x14ac:dyDescent="0.6">
      <c r="A266" s="95" t="s">
        <v>1320</v>
      </c>
      <c r="B266" s="96" t="s">
        <v>1321</v>
      </c>
      <c r="C266" s="109" t="s">
        <v>1322</v>
      </c>
      <c r="D266" s="415"/>
      <c r="M266" s="109"/>
      <c r="N266" s="96"/>
    </row>
    <row r="267" spans="1:15" x14ac:dyDescent="0.6">
      <c r="A267" s="95" t="s">
        <v>626</v>
      </c>
      <c r="B267" s="96" t="s">
        <v>1323</v>
      </c>
      <c r="C267" s="109" t="s">
        <v>626</v>
      </c>
      <c r="D267" s="415"/>
      <c r="M267" s="109"/>
      <c r="N267" s="96"/>
    </row>
    <row r="268" spans="1:15" x14ac:dyDescent="0.6">
      <c r="A268" s="95" t="s">
        <v>1324</v>
      </c>
      <c r="B268" s="96" t="s">
        <v>1325</v>
      </c>
      <c r="C268" s="109" t="s">
        <v>1326</v>
      </c>
      <c r="D268" s="415"/>
      <c r="M268" s="109"/>
      <c r="N268" s="96"/>
    </row>
    <row r="269" spans="1:15" x14ac:dyDescent="0.6">
      <c r="A269" s="95" t="s">
        <v>1327</v>
      </c>
      <c r="B269" s="96" t="s">
        <v>1328</v>
      </c>
      <c r="C269" s="109" t="s">
        <v>1329</v>
      </c>
      <c r="D269" s="415"/>
      <c r="M269" s="109"/>
      <c r="N269" s="96"/>
    </row>
    <row r="270" spans="1:15" x14ac:dyDescent="0.6">
      <c r="A270" s="95" t="s">
        <v>1330</v>
      </c>
      <c r="B270" s="96" t="s">
        <v>1331</v>
      </c>
      <c r="C270" s="109" t="s">
        <v>1332</v>
      </c>
      <c r="D270" s="415"/>
      <c r="M270" s="109"/>
      <c r="N270" s="96"/>
    </row>
    <row r="271" spans="1:15" x14ac:dyDescent="0.6">
      <c r="A271" s="95" t="s">
        <v>1333</v>
      </c>
      <c r="B271" s="96" t="s">
        <v>487</v>
      </c>
      <c r="C271" s="109" t="s">
        <v>1334</v>
      </c>
      <c r="D271" s="415"/>
      <c r="M271" s="109"/>
      <c r="N271" s="96"/>
    </row>
    <row r="272" spans="1:15" x14ac:dyDescent="0.6">
      <c r="A272" s="95" t="s">
        <v>1335</v>
      </c>
      <c r="B272" s="154" t="s">
        <v>1601</v>
      </c>
      <c r="C272" s="109" t="s">
        <v>1336</v>
      </c>
      <c r="D272" s="415"/>
      <c r="M272" s="109"/>
      <c r="N272" s="96"/>
    </row>
    <row r="273" spans="1:15" x14ac:dyDescent="0.6">
      <c r="A273" s="153" t="s">
        <v>1600</v>
      </c>
      <c r="B273" s="154" t="s">
        <v>1602</v>
      </c>
      <c r="C273" s="193" t="s">
        <v>1603</v>
      </c>
      <c r="D273" s="415"/>
      <c r="M273" s="109"/>
      <c r="N273" s="96"/>
      <c r="O273" s="169"/>
    </row>
    <row r="274" spans="1:15" x14ac:dyDescent="0.6">
      <c r="A274" s="95" t="s">
        <v>1337</v>
      </c>
      <c r="B274" s="96" t="s">
        <v>1338</v>
      </c>
      <c r="C274" s="109" t="s">
        <v>1339</v>
      </c>
      <c r="D274" s="415"/>
      <c r="M274" s="109"/>
      <c r="N274" s="96"/>
    </row>
    <row r="275" spans="1:15" x14ac:dyDescent="0.6">
      <c r="A275" s="95" t="s">
        <v>1340</v>
      </c>
      <c r="B275" s="96" t="s">
        <v>588</v>
      </c>
      <c r="C275" s="109" t="s">
        <v>587</v>
      </c>
      <c r="D275" s="415"/>
      <c r="M275" s="109"/>
      <c r="N275" s="96"/>
    </row>
    <row r="276" spans="1:15" x14ac:dyDescent="0.6">
      <c r="A276" s="153" t="s">
        <v>1699</v>
      </c>
      <c r="B276" s="154" t="s">
        <v>1700</v>
      </c>
      <c r="C276" s="193" t="s">
        <v>1701</v>
      </c>
      <c r="D276" s="415"/>
      <c r="M276" s="109"/>
      <c r="N276" s="96"/>
      <c r="O276" s="169"/>
    </row>
    <row r="277" spans="1:15" x14ac:dyDescent="0.6">
      <c r="A277" s="153" t="s">
        <v>1710</v>
      </c>
      <c r="B277" s="154" t="s">
        <v>1711</v>
      </c>
      <c r="C277" s="193" t="s">
        <v>1712</v>
      </c>
      <c r="D277" s="415"/>
      <c r="M277" s="109"/>
      <c r="N277" s="96"/>
      <c r="O277" s="169"/>
    </row>
    <row r="278" spans="1:15" x14ac:dyDescent="0.6">
      <c r="A278" s="95" t="s">
        <v>1341</v>
      </c>
      <c r="B278" s="96" t="s">
        <v>1342</v>
      </c>
      <c r="C278" s="109" t="s">
        <v>1343</v>
      </c>
      <c r="D278" s="415"/>
      <c r="M278" s="109"/>
      <c r="N278" s="96"/>
    </row>
    <row r="279" spans="1:15" x14ac:dyDescent="0.6">
      <c r="A279" s="95" t="s">
        <v>1344</v>
      </c>
      <c r="B279" s="96" t="s">
        <v>558</v>
      </c>
      <c r="C279" s="109" t="s">
        <v>557</v>
      </c>
      <c r="D279" s="415"/>
      <c r="M279" s="109"/>
      <c r="N279" s="96"/>
    </row>
    <row r="280" spans="1:15" x14ac:dyDescent="0.6">
      <c r="A280" s="95" t="s">
        <v>1345</v>
      </c>
      <c r="B280" s="96" t="s">
        <v>573</v>
      </c>
      <c r="C280" s="109" t="s">
        <v>133</v>
      </c>
      <c r="D280" s="415"/>
      <c r="M280" s="109"/>
      <c r="N280" s="96"/>
    </row>
    <row r="281" spans="1:15" x14ac:dyDescent="0.6">
      <c r="A281" s="95" t="s">
        <v>1346</v>
      </c>
      <c r="B281" s="96" t="s">
        <v>1347</v>
      </c>
      <c r="C281" s="109" t="s">
        <v>1348</v>
      </c>
      <c r="D281" s="415"/>
      <c r="M281" s="109"/>
      <c r="N281" s="96"/>
    </row>
    <row r="282" spans="1:15" x14ac:dyDescent="0.6">
      <c r="A282" s="95" t="s">
        <v>1349</v>
      </c>
      <c r="B282" s="96" t="s">
        <v>1350</v>
      </c>
      <c r="C282" s="109" t="s">
        <v>1351</v>
      </c>
      <c r="D282" s="415"/>
      <c r="M282" s="109"/>
      <c r="N282" s="96"/>
    </row>
    <row r="283" spans="1:15" x14ac:dyDescent="0.6">
      <c r="A283" s="95" t="s">
        <v>1352</v>
      </c>
      <c r="B283" s="96" t="s">
        <v>902</v>
      </c>
      <c r="C283" s="109" t="s">
        <v>903</v>
      </c>
      <c r="D283" s="415"/>
      <c r="M283" s="109"/>
      <c r="N283" s="96"/>
    </row>
    <row r="284" spans="1:15" x14ac:dyDescent="0.6">
      <c r="A284" s="95" t="s">
        <v>1353</v>
      </c>
      <c r="B284" s="96" t="s">
        <v>476</v>
      </c>
      <c r="C284" s="109" t="s">
        <v>1354</v>
      </c>
      <c r="D284" s="415"/>
      <c r="M284" s="109"/>
      <c r="N284" s="96"/>
    </row>
    <row r="285" spans="1:15" x14ac:dyDescent="0.6">
      <c r="A285" s="95" t="s">
        <v>1355</v>
      </c>
      <c r="B285" s="96" t="s">
        <v>1355</v>
      </c>
      <c r="C285" s="109" t="s">
        <v>1355</v>
      </c>
      <c r="D285" s="415"/>
      <c r="M285" s="109"/>
      <c r="N285" s="96"/>
    </row>
    <row r="286" spans="1:15" x14ac:dyDescent="0.6">
      <c r="A286" s="95" t="s">
        <v>1356</v>
      </c>
      <c r="B286" s="96" t="s">
        <v>1357</v>
      </c>
      <c r="C286" s="109" t="s">
        <v>1358</v>
      </c>
      <c r="D286" s="415"/>
      <c r="M286" s="109"/>
      <c r="N286" s="96"/>
    </row>
    <row r="287" spans="1:15" x14ac:dyDescent="0.6">
      <c r="A287" s="95" t="s">
        <v>1359</v>
      </c>
      <c r="B287" s="96" t="s">
        <v>1360</v>
      </c>
      <c r="C287" s="109" t="s">
        <v>1361</v>
      </c>
      <c r="D287" s="415"/>
      <c r="M287" s="109"/>
      <c r="N287" s="96"/>
    </row>
    <row r="288" spans="1:15" x14ac:dyDescent="0.6">
      <c r="A288" s="95" t="s">
        <v>1362</v>
      </c>
      <c r="B288" s="96" t="s">
        <v>1363</v>
      </c>
      <c r="C288" s="109" t="s">
        <v>1364</v>
      </c>
      <c r="D288" s="415"/>
      <c r="M288" s="109"/>
      <c r="N288" s="96"/>
    </row>
    <row r="289" spans="1:14" x14ac:dyDescent="0.6">
      <c r="A289" s="95" t="s">
        <v>1365</v>
      </c>
      <c r="B289" s="96" t="s">
        <v>1366</v>
      </c>
      <c r="C289" s="109" t="s">
        <v>1367</v>
      </c>
      <c r="D289" s="415"/>
      <c r="M289" s="109"/>
      <c r="N289" s="96"/>
    </row>
    <row r="290" spans="1:14" x14ac:dyDescent="0.6">
      <c r="A290" s="95" t="s">
        <v>1368</v>
      </c>
      <c r="B290" s="96" t="s">
        <v>528</v>
      </c>
      <c r="C290" s="109" t="s">
        <v>527</v>
      </c>
      <c r="D290" s="415"/>
      <c r="M290" s="109"/>
      <c r="N290" s="96"/>
    </row>
    <row r="291" spans="1:14" x14ac:dyDescent="0.6">
      <c r="A291" s="95" t="s">
        <v>1369</v>
      </c>
      <c r="B291" s="96" t="s">
        <v>354</v>
      </c>
      <c r="C291" s="109" t="s">
        <v>1370</v>
      </c>
      <c r="D291" s="415"/>
      <c r="M291" s="109"/>
      <c r="N291" s="96"/>
    </row>
    <row r="292" spans="1:14" x14ac:dyDescent="0.6">
      <c r="A292" s="95" t="s">
        <v>1371</v>
      </c>
      <c r="B292" s="96" t="s">
        <v>235</v>
      </c>
      <c r="C292" s="109" t="s">
        <v>1372</v>
      </c>
      <c r="D292" s="415"/>
      <c r="M292" s="109"/>
      <c r="N292" s="96"/>
    </row>
    <row r="293" spans="1:14" x14ac:dyDescent="0.6">
      <c r="A293" s="95" t="s">
        <v>1373</v>
      </c>
      <c r="B293" s="96" t="s">
        <v>1374</v>
      </c>
      <c r="C293" s="109" t="s">
        <v>1375</v>
      </c>
      <c r="D293" s="415"/>
      <c r="M293" s="109"/>
      <c r="N293" s="96"/>
    </row>
    <row r="294" spans="1:14" x14ac:dyDescent="0.6">
      <c r="A294" s="95" t="s">
        <v>1376</v>
      </c>
      <c r="B294" s="96" t="s">
        <v>1377</v>
      </c>
      <c r="C294" s="109" t="s">
        <v>1378</v>
      </c>
      <c r="D294" s="415"/>
      <c r="M294" s="109"/>
      <c r="N294" s="96"/>
    </row>
    <row r="295" spans="1:14" x14ac:dyDescent="0.6">
      <c r="A295" s="95" t="s">
        <v>618</v>
      </c>
      <c r="B295" s="96" t="s">
        <v>619</v>
      </c>
      <c r="C295" s="109" t="s">
        <v>618</v>
      </c>
      <c r="D295" s="415"/>
      <c r="M295" s="109"/>
      <c r="N295" s="96"/>
    </row>
    <row r="296" spans="1:14" x14ac:dyDescent="0.6">
      <c r="A296" s="95" t="s">
        <v>1379</v>
      </c>
      <c r="B296" s="96" t="s">
        <v>1380</v>
      </c>
      <c r="C296" s="109" t="s">
        <v>1381</v>
      </c>
      <c r="D296" s="415"/>
      <c r="M296" s="109"/>
      <c r="N296" s="96"/>
    </row>
    <row r="297" spans="1:14" x14ac:dyDescent="0.6">
      <c r="A297" s="95" t="s">
        <v>1382</v>
      </c>
      <c r="B297" s="96" t="s">
        <v>1383</v>
      </c>
      <c r="C297" s="109" t="s">
        <v>1384</v>
      </c>
      <c r="D297" s="415"/>
      <c r="M297" s="109"/>
      <c r="N297" s="96"/>
    </row>
    <row r="298" spans="1:14" x14ac:dyDescent="0.6">
      <c r="A298" s="95" t="s">
        <v>1385</v>
      </c>
      <c r="B298" s="96" t="s">
        <v>1386</v>
      </c>
      <c r="C298" s="109" t="s">
        <v>1387</v>
      </c>
      <c r="D298" s="415"/>
      <c r="M298" s="109"/>
      <c r="N298" s="96"/>
    </row>
    <row r="299" spans="1:14" x14ac:dyDescent="0.6">
      <c r="A299" s="95" t="s">
        <v>1388</v>
      </c>
      <c r="B299" s="96" t="s">
        <v>617</v>
      </c>
      <c r="C299" s="109" t="s">
        <v>616</v>
      </c>
      <c r="D299" s="415"/>
      <c r="M299" s="109"/>
      <c r="N299" s="96"/>
    </row>
    <row r="300" spans="1:14" x14ac:dyDescent="0.6">
      <c r="A300" s="95" t="s">
        <v>1389</v>
      </c>
      <c r="B300" s="96" t="s">
        <v>615</v>
      </c>
      <c r="C300" s="109" t="s">
        <v>614</v>
      </c>
      <c r="D300" s="415"/>
      <c r="M300" s="109"/>
      <c r="N300" s="96"/>
    </row>
    <row r="301" spans="1:14" x14ac:dyDescent="0.6">
      <c r="A301" s="95" t="s">
        <v>1390</v>
      </c>
      <c r="B301" s="96" t="s">
        <v>1391</v>
      </c>
      <c r="C301" s="109" t="s">
        <v>1392</v>
      </c>
      <c r="D301" s="415"/>
      <c r="M301" s="109"/>
      <c r="N301" s="96"/>
    </row>
    <row r="302" spans="1:14" x14ac:dyDescent="0.6">
      <c r="A302" s="95" t="s">
        <v>1393</v>
      </c>
      <c r="B302" s="96" t="s">
        <v>1394</v>
      </c>
      <c r="C302" s="109" t="s">
        <v>1395</v>
      </c>
      <c r="D302" s="415"/>
      <c r="M302" s="109"/>
      <c r="N302" s="96"/>
    </row>
    <row r="303" spans="1:14" x14ac:dyDescent="0.6">
      <c r="A303" s="95" t="s">
        <v>1396</v>
      </c>
      <c r="B303" s="96" t="s">
        <v>1397</v>
      </c>
      <c r="C303" s="109" t="s">
        <v>1398</v>
      </c>
      <c r="D303" s="415"/>
      <c r="M303" s="109"/>
      <c r="N303" s="96"/>
    </row>
    <row r="304" spans="1:14" x14ac:dyDescent="0.6">
      <c r="A304" s="95" t="s">
        <v>1399</v>
      </c>
      <c r="B304" s="96" t="s">
        <v>1400</v>
      </c>
      <c r="C304" s="109" t="s">
        <v>1401</v>
      </c>
      <c r="D304" s="415"/>
      <c r="M304" s="109"/>
      <c r="N304" s="96"/>
    </row>
    <row r="305" spans="1:14" x14ac:dyDescent="0.6">
      <c r="A305" s="95" t="s">
        <v>864</v>
      </c>
      <c r="B305" s="96" t="s">
        <v>865</v>
      </c>
      <c r="C305" s="109" t="s">
        <v>864</v>
      </c>
      <c r="D305" s="415"/>
      <c r="M305" s="109"/>
      <c r="N305" s="96"/>
    </row>
    <row r="306" spans="1:14" x14ac:dyDescent="0.6">
      <c r="A306" s="95" t="s">
        <v>1402</v>
      </c>
      <c r="B306" s="96" t="s">
        <v>1403</v>
      </c>
      <c r="C306" s="109" t="s">
        <v>1402</v>
      </c>
      <c r="D306" s="415"/>
      <c r="M306" s="109"/>
      <c r="N306" s="96"/>
    </row>
    <row r="307" spans="1:14" x14ac:dyDescent="0.6">
      <c r="A307" s="95" t="s">
        <v>1404</v>
      </c>
      <c r="B307" s="96" t="s">
        <v>1405</v>
      </c>
      <c r="C307" s="109" t="s">
        <v>458</v>
      </c>
      <c r="D307" s="415"/>
      <c r="M307" s="109"/>
      <c r="N307" s="96"/>
    </row>
    <row r="308" spans="1:14" x14ac:dyDescent="0.6">
      <c r="A308" s="95" t="s">
        <v>1406</v>
      </c>
      <c r="B308" s="96" t="s">
        <v>1407</v>
      </c>
      <c r="C308" s="109" t="s">
        <v>1408</v>
      </c>
      <c r="D308" s="415"/>
      <c r="M308" s="109"/>
      <c r="N308" s="96"/>
    </row>
    <row r="309" spans="1:14" x14ac:dyDescent="0.6">
      <c r="A309" s="95" t="s">
        <v>1409</v>
      </c>
      <c r="B309" s="96" t="s">
        <v>1410</v>
      </c>
      <c r="C309" s="109" t="s">
        <v>460</v>
      </c>
      <c r="D309" s="415"/>
      <c r="M309" s="109"/>
      <c r="N309" s="96"/>
    </row>
    <row r="310" spans="1:14" x14ac:dyDescent="0.6">
      <c r="A310" s="95" t="s">
        <v>1411</v>
      </c>
      <c r="B310" s="96" t="s">
        <v>1412</v>
      </c>
      <c r="C310" s="109" t="s">
        <v>461</v>
      </c>
      <c r="D310" s="415"/>
      <c r="M310" s="109"/>
      <c r="N310" s="96"/>
    </row>
    <row r="311" spans="1:14" x14ac:dyDescent="0.6">
      <c r="A311" s="95" t="s">
        <v>1413</v>
      </c>
      <c r="B311" s="96" t="s">
        <v>1414</v>
      </c>
      <c r="C311" s="109" t="s">
        <v>488</v>
      </c>
      <c r="D311" s="415"/>
      <c r="M311" s="109"/>
      <c r="N311" s="96"/>
    </row>
    <row r="312" spans="1:14" x14ac:dyDescent="0.6">
      <c r="A312" s="95" t="s">
        <v>1413</v>
      </c>
      <c r="B312" s="96" t="s">
        <v>1414</v>
      </c>
      <c r="C312" s="109" t="s">
        <v>488</v>
      </c>
      <c r="D312" s="415"/>
      <c r="M312" s="109"/>
      <c r="N312" s="96"/>
    </row>
    <row r="313" spans="1:14" x14ac:dyDescent="0.6">
      <c r="A313" s="95" t="s">
        <v>1415</v>
      </c>
      <c r="B313" s="96" t="s">
        <v>1416</v>
      </c>
      <c r="C313" s="109" t="s">
        <v>507</v>
      </c>
      <c r="D313" s="415"/>
      <c r="M313" s="109"/>
      <c r="N313" s="96"/>
    </row>
    <row r="314" spans="1:14" x14ac:dyDescent="0.6">
      <c r="A314" s="95" t="s">
        <v>1417</v>
      </c>
      <c r="B314" s="96" t="s">
        <v>1418</v>
      </c>
      <c r="C314" s="109" t="s">
        <v>462</v>
      </c>
      <c r="D314" s="415"/>
      <c r="M314" s="109"/>
      <c r="N314" s="96"/>
    </row>
    <row r="315" spans="1:14" x14ac:dyDescent="0.6">
      <c r="A315" s="95" t="s">
        <v>1419</v>
      </c>
      <c r="B315" s="96" t="s">
        <v>1420</v>
      </c>
      <c r="C315" s="109" t="s">
        <v>1421</v>
      </c>
      <c r="D315" s="415"/>
      <c r="M315" s="109"/>
      <c r="N315" s="96"/>
    </row>
    <row r="316" spans="1:14" x14ac:dyDescent="0.6">
      <c r="A316" s="95" t="s">
        <v>1422</v>
      </c>
      <c r="B316" s="96" t="s">
        <v>1423</v>
      </c>
      <c r="C316" s="109" t="s">
        <v>1424</v>
      </c>
      <c r="D316" s="415"/>
      <c r="M316" s="109"/>
      <c r="N316" s="96"/>
    </row>
    <row r="317" spans="1:14" x14ac:dyDescent="0.6">
      <c r="A317" s="95" t="s">
        <v>1425</v>
      </c>
      <c r="B317" s="96" t="s">
        <v>1426</v>
      </c>
      <c r="C317" s="109" t="s">
        <v>459</v>
      </c>
      <c r="D317" s="415"/>
      <c r="M317" s="109"/>
      <c r="N317" s="96"/>
    </row>
    <row r="318" spans="1:14" x14ac:dyDescent="0.6">
      <c r="A318" s="95" t="s">
        <v>1427</v>
      </c>
      <c r="B318" s="96" t="s">
        <v>1428</v>
      </c>
      <c r="C318" s="109" t="s">
        <v>546</v>
      </c>
      <c r="D318" s="415"/>
      <c r="M318" s="109"/>
      <c r="N318" s="96"/>
    </row>
    <row r="319" spans="1:14" x14ac:dyDescent="0.6">
      <c r="A319" s="95" t="s">
        <v>1427</v>
      </c>
      <c r="B319" s="96" t="s">
        <v>1428</v>
      </c>
      <c r="C319" s="109" t="s">
        <v>546</v>
      </c>
      <c r="D319" s="415"/>
      <c r="M319" s="109"/>
      <c r="N319" s="96"/>
    </row>
    <row r="320" spans="1:14" x14ac:dyDescent="0.6">
      <c r="A320" s="95" t="s">
        <v>1429</v>
      </c>
      <c r="B320" s="96" t="s">
        <v>1430</v>
      </c>
      <c r="C320" s="109" t="s">
        <v>463</v>
      </c>
      <c r="D320" s="415"/>
      <c r="M320" s="109"/>
      <c r="N320" s="96"/>
    </row>
    <row r="321" spans="1:14" x14ac:dyDescent="0.6">
      <c r="A321" s="95" t="s">
        <v>1431</v>
      </c>
      <c r="B321" s="96" t="s">
        <v>1432</v>
      </c>
      <c r="C321" s="109" t="s">
        <v>464</v>
      </c>
      <c r="D321" s="415"/>
      <c r="M321" s="109"/>
      <c r="N321" s="96"/>
    </row>
    <row r="322" spans="1:14" x14ac:dyDescent="0.6">
      <c r="A322" s="95" t="s">
        <v>1433</v>
      </c>
      <c r="B322" s="96" t="s">
        <v>1434</v>
      </c>
      <c r="C322" s="109" t="s">
        <v>1435</v>
      </c>
      <c r="D322" s="415"/>
      <c r="M322" s="109"/>
      <c r="N322" s="96"/>
    </row>
    <row r="323" spans="1:14" x14ac:dyDescent="0.6">
      <c r="A323" s="95" t="s">
        <v>1436</v>
      </c>
      <c r="B323" s="96" t="s">
        <v>1437</v>
      </c>
      <c r="C323" s="109" t="s">
        <v>1438</v>
      </c>
      <c r="D323" s="415"/>
      <c r="M323" s="109"/>
      <c r="N323" s="96"/>
    </row>
    <row r="324" spans="1:14" x14ac:dyDescent="0.6">
      <c r="A324" s="95" t="s">
        <v>604</v>
      </c>
      <c r="B324" s="96" t="s">
        <v>605</v>
      </c>
      <c r="C324" s="109" t="s">
        <v>604</v>
      </c>
      <c r="D324" s="415"/>
      <c r="M324" s="109"/>
      <c r="N324" s="96"/>
    </row>
    <row r="325" spans="1:14" x14ac:dyDescent="0.6">
      <c r="A325" s="95" t="s">
        <v>602</v>
      </c>
      <c r="B325" s="96" t="s">
        <v>603</v>
      </c>
      <c r="C325" s="109" t="s">
        <v>602</v>
      </c>
      <c r="D325" s="415"/>
      <c r="M325" s="143"/>
      <c r="N325" s="96"/>
    </row>
    <row r="326" spans="1:14" x14ac:dyDescent="0.6">
      <c r="A326" s="142" t="s">
        <v>1439</v>
      </c>
      <c r="B326" s="96" t="s">
        <v>1440</v>
      </c>
      <c r="C326" s="143" t="s">
        <v>1441</v>
      </c>
      <c r="D326" s="415"/>
      <c r="M326" s="145"/>
      <c r="N326" s="96"/>
    </row>
    <row r="327" spans="1:14" x14ac:dyDescent="0.6">
      <c r="A327" s="144" t="s">
        <v>1442</v>
      </c>
      <c r="B327" s="96" t="s">
        <v>1443</v>
      </c>
      <c r="C327" s="145" t="s">
        <v>1444</v>
      </c>
      <c r="D327" s="415"/>
      <c r="M327" s="143"/>
      <c r="N327" s="96"/>
    </row>
    <row r="328" spans="1:14" x14ac:dyDescent="0.6">
      <c r="A328" s="142" t="s">
        <v>1445</v>
      </c>
      <c r="B328" s="96" t="s">
        <v>455</v>
      </c>
      <c r="C328" s="143" t="s">
        <v>1446</v>
      </c>
      <c r="D328" s="415"/>
      <c r="M328" s="145"/>
      <c r="N328" s="96"/>
    </row>
    <row r="329" spans="1:14" x14ac:dyDescent="0.6">
      <c r="A329" s="144" t="s">
        <v>1447</v>
      </c>
      <c r="B329" s="96" t="s">
        <v>1448</v>
      </c>
      <c r="C329" s="145" t="s">
        <v>1449</v>
      </c>
      <c r="D329" s="415"/>
      <c r="M329" s="143"/>
      <c r="N329" s="96"/>
    </row>
    <row r="330" spans="1:14" x14ac:dyDescent="0.6">
      <c r="A330" s="142" t="s">
        <v>1450</v>
      </c>
      <c r="B330" s="96" t="s">
        <v>1451</v>
      </c>
      <c r="C330" s="143" t="s">
        <v>1452</v>
      </c>
      <c r="D330" s="415"/>
      <c r="M330" s="145"/>
      <c r="N330" s="96"/>
    </row>
    <row r="331" spans="1:14" x14ac:dyDescent="0.6">
      <c r="A331" s="144" t="s">
        <v>1453</v>
      </c>
      <c r="B331" s="96" t="s">
        <v>1454</v>
      </c>
      <c r="C331" s="145" t="s">
        <v>1455</v>
      </c>
      <c r="D331" s="415"/>
      <c r="M331" s="143"/>
      <c r="N331" s="96"/>
    </row>
    <row r="332" spans="1:14" x14ac:dyDescent="0.6">
      <c r="A332" s="146" t="s">
        <v>1456</v>
      </c>
      <c r="B332" s="96" t="s">
        <v>1457</v>
      </c>
      <c r="C332" s="143" t="s">
        <v>1458</v>
      </c>
      <c r="D332" s="415"/>
      <c r="M332" s="145"/>
      <c r="N332" s="96"/>
    </row>
    <row r="333" spans="1:14" x14ac:dyDescent="0.6">
      <c r="A333" s="147" t="s">
        <v>1459</v>
      </c>
      <c r="B333" s="96" t="s">
        <v>1460</v>
      </c>
      <c r="C333" s="145" t="s">
        <v>1461</v>
      </c>
      <c r="D333" s="415"/>
      <c r="M333" s="143"/>
      <c r="N333" s="96"/>
    </row>
    <row r="334" spans="1:14" x14ac:dyDescent="0.6">
      <c r="A334" s="146" t="s">
        <v>1462</v>
      </c>
      <c r="B334" s="96" t="s">
        <v>1463</v>
      </c>
      <c r="C334" s="143" t="s">
        <v>1464</v>
      </c>
      <c r="D334" s="415"/>
      <c r="M334" s="149"/>
      <c r="N334" s="96"/>
    </row>
    <row r="335" spans="1:14" x14ac:dyDescent="0.6">
      <c r="A335" s="148" t="s">
        <v>1465</v>
      </c>
      <c r="B335" s="96" t="s">
        <v>1466</v>
      </c>
      <c r="C335" s="149" t="s">
        <v>1467</v>
      </c>
      <c r="D335" s="415"/>
      <c r="M335" s="151"/>
      <c r="N335" s="96"/>
    </row>
    <row r="336" spans="1:14" x14ac:dyDescent="0.6">
      <c r="A336" s="150" t="s">
        <v>1468</v>
      </c>
      <c r="B336" s="96" t="s">
        <v>1469</v>
      </c>
      <c r="C336" s="151" t="s">
        <v>1470</v>
      </c>
      <c r="D336" s="415"/>
      <c r="M336" s="149"/>
      <c r="N336" s="96"/>
    </row>
    <row r="337" spans="1:14" x14ac:dyDescent="0.6">
      <c r="A337" s="148" t="s">
        <v>1471</v>
      </c>
      <c r="B337" s="96" t="s">
        <v>1472</v>
      </c>
      <c r="C337" s="149" t="s">
        <v>1473</v>
      </c>
      <c r="D337" s="415"/>
      <c r="M337" s="151"/>
      <c r="N337" s="96"/>
    </row>
    <row r="338" spans="1:14" x14ac:dyDescent="0.6">
      <c r="A338" s="150" t="s">
        <v>1474</v>
      </c>
      <c r="B338" s="96" t="s">
        <v>1475</v>
      </c>
      <c r="C338" s="151" t="s">
        <v>1476</v>
      </c>
      <c r="D338" s="415"/>
      <c r="M338" s="149"/>
      <c r="N338" s="96"/>
    </row>
    <row r="339" spans="1:14" x14ac:dyDescent="0.6">
      <c r="A339" s="148" t="s">
        <v>1477</v>
      </c>
      <c r="B339" s="96" t="s">
        <v>1478</v>
      </c>
      <c r="C339" s="149" t="s">
        <v>1479</v>
      </c>
      <c r="D339" s="415"/>
      <c r="M339" s="151"/>
      <c r="N339" s="96"/>
    </row>
    <row r="340" spans="1:14" x14ac:dyDescent="0.6">
      <c r="A340" s="150" t="s">
        <v>1480</v>
      </c>
      <c r="B340" s="96" t="s">
        <v>1481</v>
      </c>
      <c r="C340" s="151" t="s">
        <v>1482</v>
      </c>
      <c r="D340" s="415"/>
      <c r="M340" s="149"/>
      <c r="N340" s="96"/>
    </row>
    <row r="341" spans="1:14" x14ac:dyDescent="0.6">
      <c r="A341" s="148" t="s">
        <v>1483</v>
      </c>
      <c r="B341" s="96" t="s">
        <v>1484</v>
      </c>
      <c r="C341" s="149" t="s">
        <v>1485</v>
      </c>
      <c r="D341" s="415"/>
      <c r="M341" s="151"/>
      <c r="N341" s="96"/>
    </row>
    <row r="342" spans="1:14" x14ac:dyDescent="0.6">
      <c r="A342" s="150" t="s">
        <v>1486</v>
      </c>
      <c r="B342" s="96" t="s">
        <v>1487</v>
      </c>
      <c r="C342" s="151" t="s">
        <v>1488</v>
      </c>
      <c r="D342" s="415"/>
      <c r="M342" s="149"/>
      <c r="N342" s="96"/>
    </row>
    <row r="343" spans="1:14" x14ac:dyDescent="0.6">
      <c r="A343" s="148" t="s">
        <v>1489</v>
      </c>
      <c r="B343" s="96" t="s">
        <v>573</v>
      </c>
      <c r="C343" s="149" t="s">
        <v>1490</v>
      </c>
      <c r="D343" s="415"/>
      <c r="M343" s="151"/>
      <c r="N343" s="96"/>
    </row>
    <row r="344" spans="1:14" x14ac:dyDescent="0.6">
      <c r="A344" s="150" t="s">
        <v>1491</v>
      </c>
      <c r="B344" s="96" t="s">
        <v>1492</v>
      </c>
      <c r="C344" s="151" t="s">
        <v>1493</v>
      </c>
      <c r="D344" s="415"/>
      <c r="M344" s="149"/>
      <c r="N344" s="96"/>
    </row>
    <row r="345" spans="1:14" x14ac:dyDescent="0.6">
      <c r="A345" s="148" t="s">
        <v>1494</v>
      </c>
      <c r="B345" s="96" t="s">
        <v>1495</v>
      </c>
      <c r="C345" s="149" t="s">
        <v>1496</v>
      </c>
      <c r="D345" s="415"/>
      <c r="M345" s="143"/>
      <c r="N345" s="96"/>
    </row>
    <row r="346" spans="1:14" x14ac:dyDescent="0.6">
      <c r="A346" s="146" t="s">
        <v>1497</v>
      </c>
      <c r="B346" s="96" t="s">
        <v>1498</v>
      </c>
      <c r="C346" s="143" t="s">
        <v>1499</v>
      </c>
      <c r="D346" s="415"/>
      <c r="M346" s="149"/>
      <c r="N346" s="96"/>
    </row>
    <row r="347" spans="1:14" x14ac:dyDescent="0.6">
      <c r="A347" s="148" t="s">
        <v>1500</v>
      </c>
      <c r="B347" s="96" t="s">
        <v>1501</v>
      </c>
      <c r="C347" s="149" t="s">
        <v>1502</v>
      </c>
      <c r="D347" s="415"/>
      <c r="M347" s="151"/>
      <c r="N347" s="96"/>
    </row>
    <row r="348" spans="1:14" x14ac:dyDescent="0.6">
      <c r="A348" s="150" t="s">
        <v>1503</v>
      </c>
      <c r="B348" s="96" t="s">
        <v>1504</v>
      </c>
      <c r="C348" s="151" t="s">
        <v>1505</v>
      </c>
      <c r="D348" s="415"/>
      <c r="M348" s="145"/>
      <c r="N348" s="96"/>
    </row>
    <row r="349" spans="1:14" x14ac:dyDescent="0.6">
      <c r="A349" s="147" t="s">
        <v>1506</v>
      </c>
      <c r="B349" s="96" t="s">
        <v>1507</v>
      </c>
      <c r="C349" s="145" t="s">
        <v>1508</v>
      </c>
      <c r="D349" s="415"/>
      <c r="M349" s="151"/>
      <c r="N349" s="96"/>
    </row>
    <row r="350" spans="1:14" x14ac:dyDescent="0.6">
      <c r="A350" s="150" t="s">
        <v>1509</v>
      </c>
      <c r="B350" s="96" t="s">
        <v>1510</v>
      </c>
      <c r="C350" s="151" t="s">
        <v>1511</v>
      </c>
      <c r="D350" s="141"/>
      <c r="M350" s="114"/>
      <c r="N350" s="96"/>
    </row>
    <row r="351" spans="1:14" x14ac:dyDescent="0.6">
      <c r="A351" s="113" t="s">
        <v>1512</v>
      </c>
      <c r="B351" s="96" t="s">
        <v>1513</v>
      </c>
      <c r="C351" s="114" t="s">
        <v>1512</v>
      </c>
      <c r="D351" s="141"/>
      <c r="M351" s="116"/>
      <c r="N351" s="96"/>
    </row>
    <row r="352" spans="1:14" x14ac:dyDescent="0.6">
      <c r="A352" s="115" t="s">
        <v>1514</v>
      </c>
      <c r="B352" s="96" t="s">
        <v>1515</v>
      </c>
      <c r="C352" s="116" t="s">
        <v>1516</v>
      </c>
      <c r="D352" s="141"/>
      <c r="M352" s="114"/>
      <c r="N352" s="96"/>
    </row>
    <row r="353" spans="1:14" x14ac:dyDescent="0.6">
      <c r="A353" s="113" t="s">
        <v>1517</v>
      </c>
      <c r="B353" s="96" t="s">
        <v>539</v>
      </c>
      <c r="C353" s="114" t="s">
        <v>538</v>
      </c>
      <c r="D353" s="141"/>
      <c r="M353" s="116"/>
      <c r="N353" s="96"/>
    </row>
    <row r="354" spans="1:14" x14ac:dyDescent="0.6">
      <c r="A354" s="115" t="s">
        <v>1518</v>
      </c>
      <c r="B354" s="96" t="s">
        <v>1519</v>
      </c>
      <c r="C354" s="116" t="s">
        <v>1520</v>
      </c>
      <c r="D354" s="141"/>
      <c r="M354" s="114"/>
      <c r="N354" s="96"/>
    </row>
    <row r="355" spans="1:14" x14ac:dyDescent="0.6">
      <c r="A355" s="113" t="s">
        <v>1521</v>
      </c>
      <c r="B355" s="96" t="s">
        <v>578</v>
      </c>
      <c r="C355" s="114" t="s">
        <v>577</v>
      </c>
      <c r="D355" s="141"/>
      <c r="M355" s="116"/>
      <c r="N355" s="96"/>
    </row>
    <row r="356" spans="1:14" x14ac:dyDescent="0.6">
      <c r="A356" s="115" t="s">
        <v>1522</v>
      </c>
      <c r="B356" s="96" t="s">
        <v>1523</v>
      </c>
      <c r="C356" s="116" t="s">
        <v>597</v>
      </c>
      <c r="D356" s="141"/>
      <c r="M356" s="109"/>
      <c r="N356" s="96"/>
    </row>
    <row r="357" spans="1:14" x14ac:dyDescent="0.6">
      <c r="A357" s="95" t="s">
        <v>610</v>
      </c>
      <c r="B357" s="96" t="s">
        <v>452</v>
      </c>
      <c r="C357" s="109" t="s">
        <v>610</v>
      </c>
      <c r="D357" s="141"/>
    </row>
    <row r="358" spans="1:14" x14ac:dyDescent="0.6">
      <c r="A358" s="111" t="s">
        <v>1556</v>
      </c>
      <c r="B358" s="112"/>
      <c r="C358" s="111"/>
      <c r="D358" s="111"/>
    </row>
    <row r="359" spans="1:14" x14ac:dyDescent="0.6">
      <c r="B359" s="103" t="s">
        <v>721</v>
      </c>
      <c r="C359" s="152" t="s">
        <v>722</v>
      </c>
    </row>
    <row r="360" spans="1:14" x14ac:dyDescent="0.6">
      <c r="B360" s="104" t="s">
        <v>723</v>
      </c>
      <c r="C360" s="105">
        <v>43101.551321874998</v>
      </c>
    </row>
    <row r="361" spans="1:14" x14ac:dyDescent="0.6">
      <c r="B361" s="271" t="s">
        <v>1669</v>
      </c>
      <c r="C361" s="118">
        <v>43210.747973611113</v>
      </c>
    </row>
    <row r="362" spans="1:14" x14ac:dyDescent="0.6">
      <c r="B362" s="117"/>
      <c r="C362" s="118"/>
    </row>
    <row r="363" spans="1:14" x14ac:dyDescent="0.6">
      <c r="B363" s="117"/>
      <c r="C363" s="118"/>
    </row>
    <row r="364" spans="1:14" x14ac:dyDescent="0.6">
      <c r="B364" s="117"/>
      <c r="C364" s="118"/>
    </row>
    <row r="365" spans="1:14" x14ac:dyDescent="0.6">
      <c r="B365" s="117"/>
      <c r="C365" s="118"/>
    </row>
    <row r="366" spans="1:14" x14ac:dyDescent="0.6">
      <c r="B366" s="117"/>
      <c r="C366" s="118"/>
    </row>
    <row r="367" spans="1:14" x14ac:dyDescent="0.6">
      <c r="B367" s="117"/>
      <c r="C367" s="118"/>
    </row>
    <row r="368" spans="1:14" x14ac:dyDescent="0.6">
      <c r="B368" s="117"/>
      <c r="C368" s="118"/>
    </row>
    <row r="369" spans="2:3" x14ac:dyDescent="0.6">
      <c r="B369" s="117"/>
      <c r="C369" s="118"/>
    </row>
    <row r="370" spans="2:3" x14ac:dyDescent="0.6">
      <c r="B370" s="117"/>
      <c r="C370" s="118"/>
    </row>
    <row r="371" spans="2:3" x14ac:dyDescent="0.6">
      <c r="B371" s="117"/>
      <c r="C371" s="118"/>
    </row>
    <row r="372" spans="2:3" x14ac:dyDescent="0.6">
      <c r="B372" s="117"/>
      <c r="C372" s="118"/>
    </row>
    <row r="373" spans="2:3" x14ac:dyDescent="0.6">
      <c r="B373" s="117"/>
      <c r="C373" s="118"/>
    </row>
    <row r="374" spans="2:3" x14ac:dyDescent="0.6">
      <c r="B374" s="117"/>
      <c r="C374" s="118"/>
    </row>
    <row r="375" spans="2:3" x14ac:dyDescent="0.6">
      <c r="B375" s="117"/>
      <c r="C375" s="118"/>
    </row>
    <row r="376" spans="2:3" x14ac:dyDescent="0.6">
      <c r="B376" s="117"/>
      <c r="C376" s="118"/>
    </row>
  </sheetData>
  <mergeCells count="1">
    <mergeCell ref="D4:D349"/>
  </mergeCells>
  <hyperlinks>
    <hyperlink ref="A1" location="'Device Descriptor List'!B354" display="Jump to Revision History" xr:uid="{59DC6633-6011-49E1-B505-68B6EA0DE8C8}"/>
    <hyperlink ref="C359" location="'Device Descriptor List'!A1" display="Back to Top" xr:uid="{CD4E6E4A-1B48-4754-B2C0-63DAF23CBCA0}"/>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1F18D-3BF3-485D-9058-AEF75E346FA1}">
  <sheetPr>
    <tabColor theme="9"/>
  </sheetPr>
  <dimension ref="A1:N25"/>
  <sheetViews>
    <sheetView zoomScale="110" zoomScaleNormal="110" workbookViewId="0">
      <selection activeCell="B17" sqref="B17:C17"/>
    </sheetView>
  </sheetViews>
  <sheetFormatPr defaultRowHeight="12.6" x14ac:dyDescent="0.6"/>
  <cols>
    <col min="1" max="1" width="55.4375" style="1" bestFit="1" customWidth="1"/>
    <col min="2" max="2" width="20" bestFit="1" customWidth="1"/>
    <col min="3" max="3" width="31.8125" bestFit="1" customWidth="1"/>
  </cols>
  <sheetData>
    <row r="1" spans="1:14" s="95" customFormat="1" x14ac:dyDescent="0.6">
      <c r="A1" s="277" t="s">
        <v>629</v>
      </c>
      <c r="B1" s="96"/>
      <c r="N1" s="169"/>
    </row>
    <row r="2" spans="1:14" s="95" customFormat="1" x14ac:dyDescent="0.6">
      <c r="A2" s="103" t="s">
        <v>630</v>
      </c>
      <c r="B2" s="154" t="s">
        <v>1670</v>
      </c>
      <c r="C2" s="153" t="s">
        <v>66</v>
      </c>
      <c r="L2" s="153"/>
      <c r="N2" s="169"/>
    </row>
    <row r="3" spans="1:14" s="95" customFormat="1" x14ac:dyDescent="0.6">
      <c r="A3" s="275" t="s">
        <v>1672</v>
      </c>
      <c r="B3" s="274"/>
      <c r="C3" s="273"/>
      <c r="D3" s="273"/>
      <c r="L3" s="153"/>
      <c r="N3" s="169"/>
    </row>
    <row r="4" spans="1:14" x14ac:dyDescent="0.6">
      <c r="A4" s="276" t="s">
        <v>1687</v>
      </c>
      <c r="B4" s="279" t="s">
        <v>1682</v>
      </c>
      <c r="C4" t="s">
        <v>258</v>
      </c>
    </row>
    <row r="5" spans="1:14" s="169" customFormat="1" x14ac:dyDescent="0.6">
      <c r="A5" s="276" t="s">
        <v>1688</v>
      </c>
      <c r="B5" s="279" t="s">
        <v>1682</v>
      </c>
      <c r="C5" s="169" t="s">
        <v>258</v>
      </c>
    </row>
    <row r="6" spans="1:14" s="169" customFormat="1" x14ac:dyDescent="0.6">
      <c r="A6" s="276" t="s">
        <v>1680</v>
      </c>
      <c r="B6" s="279" t="s">
        <v>1682</v>
      </c>
      <c r="C6" s="169" t="s">
        <v>258</v>
      </c>
    </row>
    <row r="7" spans="1:14" s="169" customFormat="1" x14ac:dyDescent="0.6">
      <c r="A7" s="276" t="s">
        <v>1685</v>
      </c>
      <c r="B7" s="279" t="s">
        <v>1682</v>
      </c>
      <c r="C7" s="169" t="s">
        <v>258</v>
      </c>
    </row>
    <row r="8" spans="1:14" s="169" customFormat="1" x14ac:dyDescent="0.6">
      <c r="A8" s="276" t="s">
        <v>1681</v>
      </c>
      <c r="B8" s="279" t="s">
        <v>1682</v>
      </c>
      <c r="C8" s="169" t="s">
        <v>258</v>
      </c>
    </row>
    <row r="9" spans="1:14" s="169" customFormat="1" x14ac:dyDescent="0.6">
      <c r="A9" s="280" t="s">
        <v>1673</v>
      </c>
      <c r="B9" s="279" t="s">
        <v>1682</v>
      </c>
      <c r="C9" s="169" t="s">
        <v>1674</v>
      </c>
    </row>
    <row r="10" spans="1:14" s="169" customFormat="1" x14ac:dyDescent="0.6">
      <c r="A10" s="280" t="s">
        <v>1716</v>
      </c>
      <c r="B10" s="279" t="s">
        <v>1682</v>
      </c>
      <c r="C10" s="169" t="s">
        <v>1674</v>
      </c>
    </row>
    <row r="11" spans="1:14" s="169" customFormat="1" x14ac:dyDescent="0.6">
      <c r="A11" s="280" t="s">
        <v>1717</v>
      </c>
      <c r="B11" s="279" t="s">
        <v>1682</v>
      </c>
      <c r="C11" s="169" t="s">
        <v>1674</v>
      </c>
    </row>
    <row r="12" spans="1:14" s="169" customFormat="1" x14ac:dyDescent="0.6">
      <c r="A12" s="280" t="s">
        <v>1675</v>
      </c>
      <c r="B12" s="279" t="s">
        <v>1682</v>
      </c>
      <c r="C12" s="169" t="s">
        <v>263</v>
      </c>
    </row>
    <row r="13" spans="1:14" x14ac:dyDescent="0.6">
      <c r="A13" s="278" t="s">
        <v>1684</v>
      </c>
      <c r="B13" s="279" t="s">
        <v>1682</v>
      </c>
      <c r="C13" t="s">
        <v>100</v>
      </c>
    </row>
    <row r="14" spans="1:14" x14ac:dyDescent="0.6">
      <c r="A14" s="1" t="s">
        <v>259</v>
      </c>
      <c r="B14" s="279" t="s">
        <v>1682</v>
      </c>
      <c r="C14" t="s">
        <v>260</v>
      </c>
    </row>
    <row r="15" spans="1:14" x14ac:dyDescent="0.6">
      <c r="A15" s="1" t="s">
        <v>1676</v>
      </c>
      <c r="B15" s="279" t="s">
        <v>1682</v>
      </c>
      <c r="C15" t="s">
        <v>100</v>
      </c>
    </row>
    <row r="16" spans="1:14" x14ac:dyDescent="0.6">
      <c r="A16" s="278" t="s">
        <v>257</v>
      </c>
      <c r="B16" s="279" t="s">
        <v>1682</v>
      </c>
      <c r="C16" t="s">
        <v>1671</v>
      </c>
    </row>
    <row r="17" spans="1:14" s="169" customFormat="1" x14ac:dyDescent="0.6">
      <c r="A17" s="278" t="s">
        <v>1719</v>
      </c>
      <c r="B17" s="279" t="s">
        <v>1682</v>
      </c>
      <c r="C17" s="169" t="s">
        <v>100</v>
      </c>
    </row>
    <row r="18" spans="1:14" s="169" customFormat="1" x14ac:dyDescent="0.6">
      <c r="A18" s="278" t="s">
        <v>100</v>
      </c>
      <c r="B18" s="279" t="s">
        <v>1682</v>
      </c>
      <c r="C18" s="169" t="s">
        <v>100</v>
      </c>
    </row>
    <row r="19" spans="1:14" s="169" customFormat="1" x14ac:dyDescent="0.6">
      <c r="A19" s="278" t="s">
        <v>1686</v>
      </c>
      <c r="B19" s="279" t="s">
        <v>1682</v>
      </c>
      <c r="C19" s="169" t="s">
        <v>1671</v>
      </c>
    </row>
    <row r="20" spans="1:14" s="169" customFormat="1" x14ac:dyDescent="0.6">
      <c r="A20" s="278" t="s">
        <v>1718</v>
      </c>
      <c r="B20" s="279" t="s">
        <v>1682</v>
      </c>
      <c r="C20" s="169" t="s">
        <v>1671</v>
      </c>
    </row>
    <row r="21" spans="1:14" s="169" customFormat="1" x14ac:dyDescent="0.6">
      <c r="A21" s="1" t="s">
        <v>261</v>
      </c>
      <c r="B21" s="279" t="s">
        <v>1682</v>
      </c>
      <c r="C21" s="169" t="s">
        <v>262</v>
      </c>
    </row>
    <row r="22" spans="1:14" x14ac:dyDescent="0.6">
      <c r="A22" s="1" t="s">
        <v>1689</v>
      </c>
      <c r="B22" s="279" t="s">
        <v>1682</v>
      </c>
      <c r="C22" t="s">
        <v>100</v>
      </c>
    </row>
    <row r="23" spans="1:14" s="95" customFormat="1" x14ac:dyDescent="0.6">
      <c r="A23" s="275" t="s">
        <v>1690</v>
      </c>
      <c r="B23" s="274"/>
      <c r="C23" s="273"/>
      <c r="D23" s="273"/>
      <c r="L23" s="153"/>
      <c r="N23" s="169"/>
    </row>
    <row r="24" spans="1:14" x14ac:dyDescent="0.6">
      <c r="B24" s="103" t="s">
        <v>721</v>
      </c>
      <c r="C24" s="272" t="s">
        <v>722</v>
      </c>
    </row>
    <row r="25" spans="1:14" x14ac:dyDescent="0.6">
      <c r="B25" s="104" t="s">
        <v>723</v>
      </c>
      <c r="C25" s="105">
        <v>43210.753735416663</v>
      </c>
    </row>
  </sheetData>
  <sortState ref="A4:C22">
    <sortCondition ref="A4:A22"/>
  </sortState>
  <hyperlinks>
    <hyperlink ref="A1" location="'Inputs Devices'!B12" display="Jump to Revision History" xr:uid="{69C33B0D-50DC-437B-A85A-3EEE90275531}"/>
    <hyperlink ref="C24" location="'Inputs Devices'!A1" display="Back to Top" xr:uid="{5D69AE0D-AFC8-43C2-A0CF-1D446E06D5F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CA89E-5979-4F78-B80B-4E0351B07204}">
  <sheetPr>
    <tabColor theme="0" tint="-0.249977111117893"/>
  </sheetPr>
  <dimension ref="A1:D10"/>
  <sheetViews>
    <sheetView workbookViewId="0">
      <selection activeCell="B27" sqref="B27"/>
    </sheetView>
  </sheetViews>
  <sheetFormatPr defaultRowHeight="12.6" x14ac:dyDescent="0.6"/>
  <cols>
    <col min="1" max="1" width="52.875" style="1" bestFit="1" customWidth="1"/>
    <col min="2" max="2" width="20" style="169" bestFit="1" customWidth="1"/>
    <col min="3" max="3" width="31.8125" style="169" bestFit="1" customWidth="1"/>
    <col min="4" max="4" width="9" style="169"/>
  </cols>
  <sheetData>
    <row r="1" spans="1:4" x14ac:dyDescent="0.6">
      <c r="A1" s="277" t="s">
        <v>629</v>
      </c>
      <c r="B1" s="96"/>
      <c r="C1" s="95"/>
      <c r="D1" s="95"/>
    </row>
    <row r="2" spans="1:4" x14ac:dyDescent="0.6">
      <c r="A2" s="103" t="s">
        <v>630</v>
      </c>
      <c r="B2" s="154" t="s">
        <v>1670</v>
      </c>
      <c r="C2" s="153" t="s">
        <v>66</v>
      </c>
      <c r="D2" s="95"/>
    </row>
    <row r="3" spans="1:4" x14ac:dyDescent="0.6">
      <c r="A3" s="275" t="s">
        <v>1672</v>
      </c>
      <c r="B3" s="274"/>
      <c r="C3" s="273"/>
      <c r="D3" s="273"/>
    </row>
    <row r="4" spans="1:4" s="169" customFormat="1" x14ac:dyDescent="0.6">
      <c r="A4" s="1" t="s">
        <v>1677</v>
      </c>
      <c r="B4" s="2" t="s">
        <v>1683</v>
      </c>
      <c r="C4" s="169" t="s">
        <v>100</v>
      </c>
    </row>
    <row r="5" spans="1:4" s="169" customFormat="1" x14ac:dyDescent="0.6">
      <c r="A5" s="1" t="s">
        <v>1678</v>
      </c>
      <c r="B5" s="2" t="s">
        <v>1683</v>
      </c>
      <c r="C5" s="169" t="s">
        <v>100</v>
      </c>
    </row>
    <row r="6" spans="1:4" s="169" customFormat="1" x14ac:dyDescent="0.6">
      <c r="A6" s="1" t="s">
        <v>1679</v>
      </c>
      <c r="B6" s="2" t="s">
        <v>1683</v>
      </c>
      <c r="C6" s="169" t="s">
        <v>100</v>
      </c>
    </row>
    <row r="7" spans="1:4" s="169" customFormat="1" x14ac:dyDescent="0.6">
      <c r="A7" s="1" t="s">
        <v>1691</v>
      </c>
      <c r="B7" s="2" t="s">
        <v>1683</v>
      </c>
      <c r="C7" s="169" t="s">
        <v>100</v>
      </c>
    </row>
    <row r="8" spans="1:4" x14ac:dyDescent="0.6">
      <c r="A8" s="275" t="s">
        <v>1690</v>
      </c>
      <c r="B8" s="274"/>
      <c r="C8" s="273"/>
      <c r="D8" s="273"/>
    </row>
    <row r="9" spans="1:4" x14ac:dyDescent="0.6">
      <c r="A9" s="103"/>
      <c r="B9" s="103" t="s">
        <v>721</v>
      </c>
      <c r="C9" s="272" t="s">
        <v>722</v>
      </c>
    </row>
    <row r="10" spans="1:4" x14ac:dyDescent="0.6">
      <c r="A10" s="104"/>
      <c r="B10" s="104" t="s">
        <v>723</v>
      </c>
      <c r="C10" s="105">
        <v>43210.753735416663</v>
      </c>
    </row>
  </sheetData>
  <hyperlinks>
    <hyperlink ref="A1" location="'Output Devices'!B8" display="Jump to Revision History" xr:uid="{F741FFF6-8DF2-4FA5-B07E-7B409E7476C2}"/>
    <hyperlink ref="C9" location="'Output Devices'!A1" display="Back to Top" xr:uid="{F59B690A-C869-492C-BBC8-B5D5C99C69C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
  <sheetViews>
    <sheetView workbookViewId="0">
      <selection activeCell="E29" sqref="E29"/>
    </sheetView>
  </sheetViews>
  <sheetFormatPr defaultColWidth="8.6875" defaultRowHeight="12.6" x14ac:dyDescent="0.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Current Revision Summary</vt:lpstr>
      <vt:lpstr>Evaporator Pump Addition</vt:lpstr>
      <vt:lpstr>Building List</vt:lpstr>
      <vt:lpstr>System Level List</vt:lpstr>
      <vt:lpstr>Component Lvl List</vt:lpstr>
      <vt:lpstr>Device Descriptor List</vt:lpstr>
      <vt:lpstr>Inputs Devices</vt:lpstr>
      <vt:lpstr>Output Devices</vt:lpstr>
      <vt:lpstr>&lt; Used on this job</vt:lpstr>
      <vt:lpstr>Template</vt:lpstr>
      <vt:lpstr>Typical VRF with Network</vt:lpstr>
      <vt:lpstr>'Current Revision Summary'!Print_Area</vt:lpstr>
      <vt:lpstr>'Evaporator Pump Addition'!Print_Area</vt:lpstr>
      <vt:lpstr>Template!Print_Area</vt:lpstr>
      <vt:lpstr>'Evaporator Pump Addition'!Print_Titles</vt:lpstr>
      <vt:lpstr>Template!Print_Titles</vt:lpstr>
    </vt:vector>
  </TitlesOfParts>
  <Company>Dell - Personal Systems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Sellers</dc:creator>
  <cp:lastModifiedBy>David Sellers</cp:lastModifiedBy>
  <cp:lastPrinted>2018-05-08T20:47:10Z</cp:lastPrinted>
  <dcterms:created xsi:type="dcterms:W3CDTF">2002-10-15T18:30:13Z</dcterms:created>
  <dcterms:modified xsi:type="dcterms:W3CDTF">2018-05-09T01:12:38Z</dcterms:modified>
</cp:coreProperties>
</file>